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tabRatio="949" firstSheet="4" activeTab="11"/>
  </bookViews>
  <sheets>
    <sheet name="U 14 " sheetId="1" r:id="rId1"/>
    <sheet name="U 18 " sheetId="2" r:id="rId2"/>
    <sheet name="Mä" sheetId="3" r:id="rId3"/>
    <sheet name="Fin_Mä" sheetId="4" r:id="rId4"/>
    <sheet name="U23m" sheetId="5" r:id="rId5"/>
    <sheet name="Fin_U23m" sheetId="6" r:id="rId6"/>
    <sheet name="Fr" sheetId="7" r:id="rId7"/>
    <sheet name="Fin_Fr" sheetId="8" r:id="rId8"/>
    <sheet name="U23w" sheetId="9" r:id="rId9"/>
    <sheet name="Fin_U23w" sheetId="10" r:id="rId10"/>
    <sheet name="SennA" sheetId="11" r:id="rId11"/>
    <sheet name="SennB" sheetId="12" r:id="rId12"/>
    <sheet name="SennC" sheetId="13" r:id="rId13"/>
    <sheet name="SenA" sheetId="14" r:id="rId14"/>
    <sheet name="SenB" sheetId="15" r:id="rId15"/>
    <sheet name="SenC" sheetId="16" r:id="rId16"/>
    <sheet name="An S Sn A-C" sheetId="17" r:id="rId17"/>
    <sheet name="Quali LEM" sheetId="18" r:id="rId18"/>
    <sheet name="Zeitplan" sheetId="19" r:id="rId19"/>
    <sheet name="HS" sheetId="20" r:id="rId20"/>
  </sheets>
  <externalReferences>
    <externalReference r:id="rId23"/>
  </externalReferences>
  <definedNames>
    <definedName name="_xlfn.RANK.AVG" hidden="1">#NAME?</definedName>
    <definedName name="_xlfn.RANK.EQ" hidden="1">#NAME?</definedName>
    <definedName name="_xlnm.Print_Area" localSheetId="14">'SenB'!$A$1:$T$14</definedName>
    <definedName name="_xlnm.Print_Area" localSheetId="15">'SenC'!$A$1:$T$14</definedName>
    <definedName name="_xlnm.Print_Area" localSheetId="18">'Zeitplan'!$A$17:$K$26</definedName>
    <definedName name="VLFrauen">'Fr'!$B$7:$B$14</definedName>
    <definedName name="VLJunioren">'U23m'!$B$7:$B$14</definedName>
    <definedName name="VLJuniorinnen">'U23w'!$B$7:$B$14</definedName>
    <definedName name="VLMänner">'Mä'!$B$7:$B$38</definedName>
  </definedNames>
  <calcPr fullCalcOnLoad="1"/>
</workbook>
</file>

<file path=xl/sharedStrings.xml><?xml version="1.0" encoding="utf-8"?>
<sst xmlns="http://schemas.openxmlformats.org/spreadsheetml/2006/main" count="1734" uniqueCount="761">
  <si>
    <r>
      <t xml:space="preserve">Bahn: </t>
    </r>
    <r>
      <rPr>
        <b/>
        <sz val="11"/>
        <rFont val="Arial"/>
        <family val="2"/>
      </rPr>
      <t>Keglerheim Bautzen</t>
    </r>
  </si>
  <si>
    <t xml:space="preserve">Vorlauf  </t>
  </si>
  <si>
    <t>Endergebnis</t>
  </si>
  <si>
    <t>Nr.</t>
  </si>
  <si>
    <t>Name</t>
  </si>
  <si>
    <t>Verein</t>
  </si>
  <si>
    <t>Start-zeit</t>
  </si>
  <si>
    <t>Volle</t>
  </si>
  <si>
    <t>Abr.</t>
  </si>
  <si>
    <t>Ges.</t>
  </si>
  <si>
    <t>F</t>
  </si>
  <si>
    <t>Pl.</t>
  </si>
  <si>
    <t>Abräu.</t>
  </si>
  <si>
    <t>Gesamt</t>
  </si>
  <si>
    <t>Platz</t>
  </si>
  <si>
    <t>KSV 1991 Freital</t>
  </si>
  <si>
    <t>Senioren B</t>
  </si>
  <si>
    <t>Senioren A</t>
  </si>
  <si>
    <t>Seniorinnen A</t>
  </si>
  <si>
    <t>Seniorinnen B</t>
  </si>
  <si>
    <t>Klasse</t>
  </si>
  <si>
    <t>Name, Vorname</t>
  </si>
  <si>
    <t>Vorlauf</t>
  </si>
  <si>
    <t>Hilfsspalten für Rangberechnung</t>
  </si>
  <si>
    <t>Männer</t>
  </si>
  <si>
    <t>Seniorinnen C</t>
  </si>
  <si>
    <t>Senioren C</t>
  </si>
  <si>
    <t>Bahnen 1 - 2</t>
  </si>
  <si>
    <t>Bahnen 3 - 4</t>
  </si>
  <si>
    <t>MSV Bautzen 04</t>
  </si>
  <si>
    <t>Bahnen 9 - 10</t>
  </si>
  <si>
    <t>Name / Verein</t>
  </si>
  <si>
    <t>Vol</t>
  </si>
  <si>
    <t>Abr</t>
  </si>
  <si>
    <t>Fw</t>
  </si>
  <si>
    <t>Ges</t>
  </si>
  <si>
    <t>SP</t>
  </si>
  <si>
    <t>SV</t>
  </si>
  <si>
    <t>Bahnen 11 - 12</t>
  </si>
  <si>
    <t>Vorlauf  Bahnen 1 - 4</t>
  </si>
  <si>
    <t>Frauen</t>
  </si>
  <si>
    <t>3 Starterinnen</t>
  </si>
  <si>
    <t>2 Starter</t>
  </si>
  <si>
    <t>Für die LEM bereits qualifiziert</t>
  </si>
  <si>
    <t xml:space="preserve">Frauen </t>
  </si>
  <si>
    <t>Senn A</t>
  </si>
  <si>
    <t>Sen C</t>
  </si>
  <si>
    <t>Sen A</t>
  </si>
  <si>
    <t>Sen B</t>
  </si>
  <si>
    <t>Senn B</t>
  </si>
  <si>
    <t>Senn C</t>
  </si>
  <si>
    <t>Bahn 1</t>
  </si>
  <si>
    <t>Bahn 2</t>
  </si>
  <si>
    <t>Bahn 3</t>
  </si>
  <si>
    <t>Bahn 4</t>
  </si>
  <si>
    <t>Bahn 9</t>
  </si>
  <si>
    <t>Bahn 10</t>
  </si>
  <si>
    <t>Bahn 11</t>
  </si>
  <si>
    <t>Bahn 12</t>
  </si>
  <si>
    <t>Siegerehrung</t>
  </si>
  <si>
    <t>S C 6</t>
  </si>
  <si>
    <t>S C 5</t>
  </si>
  <si>
    <t>S B 6</t>
  </si>
  <si>
    <t>S B 5</t>
  </si>
  <si>
    <t>Sn C 6</t>
  </si>
  <si>
    <t>Sn C 5</t>
  </si>
  <si>
    <t>Sn B 6</t>
  </si>
  <si>
    <t>S A 6</t>
  </si>
  <si>
    <t>S A 5</t>
  </si>
  <si>
    <t>S C 4</t>
  </si>
  <si>
    <t>S C 3</t>
  </si>
  <si>
    <t>Sn A 6</t>
  </si>
  <si>
    <t>Sn A 5</t>
  </si>
  <si>
    <t>Sn C 4</t>
  </si>
  <si>
    <t>Sn C 3</t>
  </si>
  <si>
    <t>S B 4</t>
  </si>
  <si>
    <t>S B 3</t>
  </si>
  <si>
    <t>S A 4</t>
  </si>
  <si>
    <t>S A 3</t>
  </si>
  <si>
    <t>Sn B 4</t>
  </si>
  <si>
    <t>Sn B 3</t>
  </si>
  <si>
    <t>Sn A 4</t>
  </si>
  <si>
    <t>Sn A 3</t>
  </si>
  <si>
    <t>S C 2</t>
  </si>
  <si>
    <t>S C 1</t>
  </si>
  <si>
    <t>S B 2</t>
  </si>
  <si>
    <t>S B 1</t>
  </si>
  <si>
    <t>Sn C 2</t>
  </si>
  <si>
    <t>Sn C 1</t>
  </si>
  <si>
    <t>Sn B 2</t>
  </si>
  <si>
    <t>Sn B 1</t>
  </si>
  <si>
    <t>S A 2</t>
  </si>
  <si>
    <t>S A 1</t>
  </si>
  <si>
    <t>Sn A 2</t>
  </si>
  <si>
    <t>Sn A 1</t>
  </si>
  <si>
    <t>Erg</t>
  </si>
  <si>
    <t>KSV Neustadt</t>
  </si>
  <si>
    <r>
      <rPr>
        <b/>
        <sz val="11"/>
        <color indexed="10"/>
        <rFont val="Arial"/>
        <family val="2"/>
      </rPr>
      <t>15:00 Uhr Finale</t>
    </r>
    <r>
      <rPr>
        <b/>
        <sz val="11"/>
        <color indexed="8"/>
        <rFont val="Arial"/>
        <family val="2"/>
      </rPr>
      <t xml:space="preserve"> </t>
    </r>
  </si>
  <si>
    <t xml:space="preserve">14:00 Uhr Finale </t>
  </si>
  <si>
    <t xml:space="preserve">15:00 Uhr Finale </t>
  </si>
  <si>
    <t>U 23 männlich</t>
  </si>
  <si>
    <t>Quali Meisterliga Fr 1</t>
  </si>
  <si>
    <t>Quali Meisterliga Fr 2</t>
  </si>
  <si>
    <t>Quali Meisterliga Fr 3</t>
  </si>
  <si>
    <t>09:000 Uhr Halbfinale 2: VL  2 : VL 7</t>
  </si>
  <si>
    <t>11:30 Uhr Halbfinale 3: VL  3 : VL 6</t>
  </si>
  <si>
    <t>11:30 Uhr Halbfinale 4: VL  4 : VL 5</t>
  </si>
  <si>
    <t>12:30 Uhr Halbfinale 3: VL  3 : VL 6</t>
  </si>
  <si>
    <t>12:30 Uhr Halbfinale 4: VL  4 : VL 5</t>
  </si>
  <si>
    <t>09:00 Uhr Halbfinale 1: VL  1 : VL 8</t>
  </si>
  <si>
    <t>09:00 Uhr Halbfinale 1: VL  2 : VL 7</t>
  </si>
  <si>
    <t>11:30 Halbfinale 3: VL  3 : VL 6</t>
  </si>
  <si>
    <t>11:30 Halbfinale 3: VL  4 : VL 5</t>
  </si>
  <si>
    <t>10:00 Uhr Halbfinale 1: VL  1 : VL 8</t>
  </si>
  <si>
    <t>10:00 Uhr Halbfinale 2: VL  2 : VL 7</t>
  </si>
  <si>
    <t>U 23 m Finale</t>
  </si>
  <si>
    <t>Männer Finale</t>
  </si>
  <si>
    <t>U 23 m  1</t>
  </si>
  <si>
    <t>U 23 m  2</t>
  </si>
  <si>
    <t>U 23 m  3</t>
  </si>
  <si>
    <t>U 23 m  4</t>
  </si>
  <si>
    <t>U 23 m  8</t>
  </si>
  <si>
    <t>U 23 m  7</t>
  </si>
  <si>
    <t>U 23 m  6</t>
  </si>
  <si>
    <t>U 23 m  5</t>
  </si>
  <si>
    <t>Mä  1</t>
  </si>
  <si>
    <t>Mä   8</t>
  </si>
  <si>
    <t>Mä   2</t>
  </si>
  <si>
    <t>Mä   7</t>
  </si>
  <si>
    <t>Mä   3</t>
  </si>
  <si>
    <t>Mä   6</t>
  </si>
  <si>
    <t>Mä   4</t>
  </si>
  <si>
    <t>Mä   5</t>
  </si>
  <si>
    <t>U 23 w  1</t>
  </si>
  <si>
    <t>U 23 w  8</t>
  </si>
  <si>
    <t>U 23 w  2</t>
  </si>
  <si>
    <t>U 23 w  7</t>
  </si>
  <si>
    <t>U 23 w  3</t>
  </si>
  <si>
    <t>U 23 w  6</t>
  </si>
  <si>
    <t>U 23 w  4</t>
  </si>
  <si>
    <t>U 23 w  5</t>
  </si>
  <si>
    <t>Fr  1</t>
  </si>
  <si>
    <t>Fr   8</t>
  </si>
  <si>
    <t>Fr   2</t>
  </si>
  <si>
    <t>Fr   7</t>
  </si>
  <si>
    <t>Fr   5</t>
  </si>
  <si>
    <t>Fr   4</t>
  </si>
  <si>
    <t>Fr   6</t>
  </si>
  <si>
    <t>Fr   3</t>
  </si>
  <si>
    <t>U 23 w Finale</t>
  </si>
  <si>
    <t>Frauen Finale</t>
  </si>
  <si>
    <t>Sn C 8</t>
  </si>
  <si>
    <t>Sn C 7</t>
  </si>
  <si>
    <t>Sn B 8</t>
  </si>
  <si>
    <t>Sn B 7</t>
  </si>
  <si>
    <t>Sn A 8</t>
  </si>
  <si>
    <t>Sn A 7</t>
  </si>
  <si>
    <t>Sn B 5</t>
  </si>
  <si>
    <t>S C 8</t>
  </si>
  <si>
    <t>S C 7</t>
  </si>
  <si>
    <t>S B 8</t>
  </si>
  <si>
    <t>S B 7</t>
  </si>
  <si>
    <t>S A 8</t>
  </si>
  <si>
    <t>S A 7</t>
  </si>
  <si>
    <t>KSV Dresden-Leuben</t>
  </si>
  <si>
    <t>SV Motor Sörnewitz</t>
  </si>
  <si>
    <t>Kathrin Pietsch</t>
  </si>
  <si>
    <t>U23m</t>
  </si>
  <si>
    <t>KSV Ottendorf-Okrilla</t>
  </si>
  <si>
    <t>SV 1896 Großdubrau</t>
  </si>
  <si>
    <t>ESV Lok Hoyerswerda</t>
  </si>
  <si>
    <t>TSG Bernsdorf</t>
  </si>
  <si>
    <t>Riesa kein Ersatz</t>
  </si>
  <si>
    <t>U23w</t>
  </si>
  <si>
    <t>10:00 Uhr Halbfinale 1: VL  1 : VL 18</t>
  </si>
  <si>
    <t xml:space="preserve">     Halbfinale und                                                                                   Finale am 30.04.2023 in Bautzen</t>
  </si>
  <si>
    <t>Quali Klasse Mä St 2</t>
  </si>
  <si>
    <t>Quali Liga Mä St 1</t>
  </si>
  <si>
    <t>SG Lückersdorf-Gelenau</t>
  </si>
  <si>
    <t>Königswarthaer SV</t>
  </si>
  <si>
    <t>Quali Liga  Fr St 1</t>
  </si>
  <si>
    <t>Quali Liga  Fr St 2</t>
  </si>
  <si>
    <r>
      <t xml:space="preserve">OKV - Einzelmeisterschaften   2023 </t>
    </r>
    <r>
      <rPr>
        <b/>
        <sz val="20"/>
        <rFont val="Arial"/>
        <family val="2"/>
      </rPr>
      <t xml:space="preserve"> </t>
    </r>
    <r>
      <rPr>
        <sz val="20"/>
        <rFont val="Arial"/>
        <family val="2"/>
      </rPr>
      <t>U 23 m</t>
    </r>
    <r>
      <rPr>
        <b/>
        <sz val="20"/>
        <color indexed="23"/>
        <rFont val="Arial"/>
        <family val="2"/>
      </rPr>
      <t xml:space="preserve"> </t>
    </r>
  </si>
  <si>
    <t>Quali Liga Fr  St 2</t>
  </si>
  <si>
    <t>Thea-Selina Hornig</t>
  </si>
  <si>
    <t>Görlitz 4</t>
  </si>
  <si>
    <t>Görlitz 3</t>
  </si>
  <si>
    <t>Görlitz 2</t>
  </si>
  <si>
    <t>Pirna 1</t>
  </si>
  <si>
    <t>Dresden 3</t>
  </si>
  <si>
    <t>Dresden 2</t>
  </si>
  <si>
    <t>Riesa 5</t>
  </si>
  <si>
    <t>Riesa 4</t>
  </si>
  <si>
    <t>Riesa 3</t>
  </si>
  <si>
    <t>Riesa 2</t>
  </si>
  <si>
    <t>U 23 weiblich</t>
  </si>
  <si>
    <t xml:space="preserve">      OKV - Einzelmeisterschaften   2023</t>
  </si>
  <si>
    <t>Quali Klasse Sen St 1</t>
  </si>
  <si>
    <t>Quali Klasse Sen St 2</t>
  </si>
  <si>
    <t>Quali Liga Sen St 1</t>
  </si>
  <si>
    <t>Quali Liga Sen St 2</t>
  </si>
  <si>
    <t>Quali ML Sen</t>
  </si>
  <si>
    <t xml:space="preserve">Quali ML  Männer </t>
  </si>
  <si>
    <t>Jürgen Ullrich</t>
  </si>
  <si>
    <t>Karl-Heinz Richter</t>
  </si>
  <si>
    <t>Ansetzungen Endläufe OKV Einzelmeisterschaft am 02.04.2023</t>
  </si>
  <si>
    <t>ISG Hagenwerder</t>
  </si>
  <si>
    <t>TSG Olbersdorf</t>
  </si>
  <si>
    <t>SSV Stahl Rietschen</t>
  </si>
  <si>
    <t>KSV Neueibau</t>
  </si>
  <si>
    <t>Dresdner SV 1910</t>
  </si>
  <si>
    <t>ESV Lok Dresden</t>
  </si>
  <si>
    <t>Susann Ackermann</t>
  </si>
  <si>
    <t>unbesezt</t>
  </si>
  <si>
    <t>Lea Stagge</t>
  </si>
  <si>
    <t>Uta Melzer</t>
  </si>
  <si>
    <t>SV Johannstadt 90</t>
  </si>
  <si>
    <t>SV Laußnitz</t>
  </si>
  <si>
    <t>Nicole Drimel</t>
  </si>
  <si>
    <t>Baruther SV 90</t>
  </si>
  <si>
    <t>Marie Schoele</t>
  </si>
  <si>
    <t>Georg Paschke</t>
  </si>
  <si>
    <t>Königsbrücker KV Weiß/Rot</t>
  </si>
  <si>
    <t>SG Großdrebnitz 1905</t>
  </si>
  <si>
    <t>Anita Jurke</t>
  </si>
  <si>
    <t>SV Fortschritt Pirna</t>
  </si>
  <si>
    <t>unbesetzt</t>
  </si>
  <si>
    <t>SV Wacker Mohorn</t>
  </si>
  <si>
    <t>SV Pesterwitz</t>
  </si>
  <si>
    <t>Ingolf Schöne</t>
  </si>
  <si>
    <t>Gunter Roschig</t>
  </si>
  <si>
    <t>KV Löbau</t>
  </si>
  <si>
    <t>Grit Ehren</t>
  </si>
  <si>
    <t>TSG Lawalde</t>
  </si>
  <si>
    <t>Birgit Peikert</t>
  </si>
  <si>
    <t>Torsten Jurke</t>
  </si>
  <si>
    <t>Ralf Jordan</t>
  </si>
  <si>
    <t>im Keglerheim Bautzen</t>
  </si>
  <si>
    <t xml:space="preserve">Die Plätze 1 - 3 qualifizieren sich für den Vorlauf zu LEM </t>
  </si>
  <si>
    <t xml:space="preserve">Die Plätze 1 und 2 qualifizieren sich für den Vorlauf zu LEM </t>
  </si>
  <si>
    <t>SC Riesa</t>
  </si>
  <si>
    <t>ESV Lok Wülknitz</t>
  </si>
  <si>
    <t xml:space="preserve">Die Plätze 1 und 2 qualifizieren sich für den Vorlauf  </t>
  </si>
  <si>
    <t>Stephan Ronge</t>
  </si>
  <si>
    <t>Sven Peter</t>
  </si>
  <si>
    <t>Königswarthaer SV 1990</t>
  </si>
  <si>
    <t>Annett Kühn</t>
  </si>
  <si>
    <t>SG Stahl Schmiedeberg</t>
  </si>
  <si>
    <t>Reinhard Missal</t>
  </si>
  <si>
    <t>Dresdner SC 1910</t>
  </si>
  <si>
    <t>Ulrike Thalheim</t>
  </si>
  <si>
    <t>Monika Otto</t>
  </si>
  <si>
    <t>Martina Biebach</t>
  </si>
  <si>
    <t>KKV Bautzen</t>
  </si>
  <si>
    <t>TSV 1859 Wehrsdorf</t>
  </si>
  <si>
    <t>SV Motor Mickten Dresden</t>
  </si>
  <si>
    <t>Wolfgang Bäsler</t>
  </si>
  <si>
    <t>Ines Jacob</t>
  </si>
  <si>
    <t>Silvia Burkhardt</t>
  </si>
  <si>
    <t>Christine Zeidler</t>
  </si>
  <si>
    <t>Heike Herbst</t>
  </si>
  <si>
    <t>Christian Meier</t>
  </si>
  <si>
    <t>in Mittweida</t>
  </si>
  <si>
    <t>in Penig</t>
  </si>
  <si>
    <t>Die Startgebühr ist Vorort zu entrichten</t>
  </si>
  <si>
    <t>Das Finale aller Altersklassen findet am 23.04.2023 in Mittweida statt.</t>
  </si>
  <si>
    <t xml:space="preserve"> </t>
  </si>
  <si>
    <r>
      <t xml:space="preserve">OKV - Einzelmeisterschaften 2024 - </t>
    </r>
    <r>
      <rPr>
        <b/>
        <sz val="14"/>
        <rFont val="Zurich Ex BT"/>
        <family val="0"/>
      </rPr>
      <t>Männer</t>
    </r>
    <r>
      <rPr>
        <b/>
        <sz val="14"/>
        <color indexed="23"/>
        <rFont val="Zurich Ex BT"/>
        <family val="2"/>
      </rPr>
      <t xml:space="preserve"> </t>
    </r>
  </si>
  <si>
    <r>
      <t xml:space="preserve">OKV - Einzelmeisterschaften 2024 -  </t>
    </r>
    <r>
      <rPr>
        <b/>
        <sz val="20"/>
        <rFont val="Arial"/>
        <family val="2"/>
      </rPr>
      <t>Männer</t>
    </r>
    <r>
      <rPr>
        <b/>
        <sz val="20"/>
        <color indexed="23"/>
        <rFont val="Arial"/>
        <family val="2"/>
      </rPr>
      <t xml:space="preserve"> </t>
    </r>
  </si>
  <si>
    <r>
      <t xml:space="preserve">OKV - Einzelmeisterschaften 2024 - </t>
    </r>
    <r>
      <rPr>
        <b/>
        <sz val="14"/>
        <rFont val="Zurich Ex BT"/>
        <family val="0"/>
      </rPr>
      <t>U23 m</t>
    </r>
  </si>
  <si>
    <t>Die Plätze 1 - 8 spielen die Halbfinals am 28.04.24 in Bautzen</t>
  </si>
  <si>
    <t>Das Finale Four wird ebenfalls am 28.04.24 in Bautzen gespielt</t>
  </si>
  <si>
    <t>Disziplin: Classic  am 27.04.24</t>
  </si>
  <si>
    <t>Bahn: KSC Stahl Rietschen</t>
  </si>
  <si>
    <t>Disziplin: Classic  am 11./12.05.24</t>
  </si>
  <si>
    <t>Disziplin: Classic  am 10./12.05.24</t>
  </si>
  <si>
    <r>
      <t xml:space="preserve">Bahn: </t>
    </r>
    <r>
      <rPr>
        <b/>
        <sz val="11"/>
        <rFont val="Arial"/>
        <family val="2"/>
      </rPr>
      <t>Königsbrücker KV W-R</t>
    </r>
  </si>
  <si>
    <r>
      <t xml:space="preserve">Bahn: </t>
    </r>
    <r>
      <rPr>
        <b/>
        <sz val="11"/>
        <rFont val="Arial"/>
        <family val="2"/>
      </rPr>
      <t>SV Motor Sörnewitz</t>
    </r>
  </si>
  <si>
    <r>
      <t>Bahn:</t>
    </r>
    <r>
      <rPr>
        <b/>
        <sz val="11"/>
        <rFont val="Arial"/>
        <family val="2"/>
      </rPr>
      <t xml:space="preserve"> TSG Boxberg/Weißwasser</t>
    </r>
  </si>
  <si>
    <r>
      <t>Bahn:</t>
    </r>
    <r>
      <rPr>
        <b/>
        <sz val="11"/>
        <rFont val="Arial"/>
        <family val="2"/>
      </rPr>
      <t xml:space="preserve"> SV Motor Mickten</t>
    </r>
  </si>
  <si>
    <r>
      <t xml:space="preserve">Bahn: </t>
    </r>
    <r>
      <rPr>
        <b/>
        <sz val="11"/>
        <rFont val="Arial"/>
        <family val="2"/>
      </rPr>
      <t>Thonberger SC 1931</t>
    </r>
  </si>
  <si>
    <t>Zeitplan EL OKV -  EM 2024  Keglerheim</t>
  </si>
  <si>
    <t xml:space="preserve">     Halbfinale und                                                                                   Finale am  in Bautzen am 28.04.2024</t>
  </si>
  <si>
    <t>Moritz Thieme</t>
  </si>
  <si>
    <r>
      <t xml:space="preserve">Die Plätze 1 und 2 qualifizieren sich zur Vorrunde LEM am </t>
    </r>
    <r>
      <rPr>
        <b/>
        <sz val="14"/>
        <rFont val="Arial"/>
        <family val="2"/>
      </rPr>
      <t>25.05.2024</t>
    </r>
  </si>
  <si>
    <r>
      <t xml:space="preserve">Endläufe am </t>
    </r>
    <r>
      <rPr>
        <b/>
        <sz val="14"/>
        <rFont val="Arial"/>
        <family val="2"/>
      </rPr>
      <t>26.05.2024</t>
    </r>
    <r>
      <rPr>
        <b/>
        <sz val="14"/>
        <color indexed="10"/>
        <rFont val="Arial"/>
        <family val="2"/>
      </rPr>
      <t xml:space="preserve"> im Keglerheim Bautzen</t>
    </r>
  </si>
  <si>
    <r>
      <t xml:space="preserve">Die Plätze 1 bis 3 qualifizieren sich zur Vorrunde LEM am </t>
    </r>
    <r>
      <rPr>
        <b/>
        <sz val="14"/>
        <rFont val="Arial"/>
        <family val="2"/>
      </rPr>
      <t>25.05.2024</t>
    </r>
  </si>
  <si>
    <r>
      <t xml:space="preserve">OKV - Einzelmeisterschaften 2024 - </t>
    </r>
    <r>
      <rPr>
        <b/>
        <sz val="14"/>
        <rFont val="Zurich Ex BT"/>
        <family val="0"/>
      </rPr>
      <t>Frauen</t>
    </r>
  </si>
  <si>
    <t xml:space="preserve">     Halbfinale und                                                                                   Finale am 28.04.2024 in Bautzen</t>
  </si>
  <si>
    <r>
      <t xml:space="preserve">      OKV - Einzelmeisterschaften   2024 - </t>
    </r>
    <r>
      <rPr>
        <b/>
        <sz val="28"/>
        <rFont val="Zurich Ex BT"/>
        <family val="0"/>
      </rPr>
      <t>Frauen</t>
    </r>
    <r>
      <rPr>
        <b/>
        <sz val="28"/>
        <color indexed="23"/>
        <rFont val="Zurich Ex BT"/>
        <family val="2"/>
      </rPr>
      <t xml:space="preserve"> </t>
    </r>
  </si>
  <si>
    <r>
      <t xml:space="preserve">OKV - Einzelmeisterschaften   2024 -  </t>
    </r>
    <r>
      <rPr>
        <b/>
        <sz val="20"/>
        <rFont val="Arial"/>
        <family val="2"/>
      </rPr>
      <t>U 23 w</t>
    </r>
    <r>
      <rPr>
        <b/>
        <sz val="20"/>
        <color indexed="23"/>
        <rFont val="Arial"/>
        <family val="2"/>
      </rPr>
      <t xml:space="preserve"> </t>
    </r>
  </si>
  <si>
    <t>Bahnen 9 - 12</t>
  </si>
  <si>
    <r>
      <t xml:space="preserve">Bahnen </t>
    </r>
    <r>
      <rPr>
        <b/>
        <sz val="11"/>
        <rFont val="Arial"/>
        <family val="2"/>
      </rPr>
      <t>1 - 4</t>
    </r>
  </si>
  <si>
    <t>Endlauf  Bahnen 9-12</t>
  </si>
  <si>
    <t>Endlauf  Bahnen 1-4</t>
  </si>
  <si>
    <t xml:space="preserve">      OKV - Einzelmeisterschaften   2024</t>
  </si>
  <si>
    <t xml:space="preserve">Die Plätze 1 bis 3  qualifizieren sich für den Vorlauf zu LEM </t>
  </si>
  <si>
    <t>Natalie Hey ist als TV zur LEM qualifiziert</t>
  </si>
  <si>
    <t>Lea Stagge ist als TV zur LEM qualifiziert</t>
  </si>
  <si>
    <t>Ulrike Thalheim ist als TV zur LEM qualifiziert</t>
  </si>
  <si>
    <r>
      <t xml:space="preserve">OKV - Einzelmeisterschaften 2024 - </t>
    </r>
    <r>
      <rPr>
        <b/>
        <sz val="14"/>
        <rFont val="Zurich Ex BT"/>
        <family val="0"/>
      </rPr>
      <t>U23 w</t>
    </r>
  </si>
  <si>
    <t>Hans-Jürgen Dehnst</t>
  </si>
  <si>
    <t>SV Koweg Görlitz</t>
  </si>
  <si>
    <t>Manfred Pophal</t>
  </si>
  <si>
    <t>KSV Neißetal Görlitz</t>
  </si>
  <si>
    <t xml:space="preserve">Bernd Urban </t>
  </si>
  <si>
    <t>SC Großschweidnitz-Löbau</t>
  </si>
  <si>
    <t>Bernd Lange</t>
  </si>
  <si>
    <t>Herbert Karer</t>
  </si>
  <si>
    <t>Peter Schubert</t>
  </si>
  <si>
    <t>SV Deutsch-Ossig</t>
  </si>
  <si>
    <t>Steffen Lisk</t>
  </si>
  <si>
    <t>TSG KW Boxberg-Weißwasser</t>
  </si>
  <si>
    <t>Henry Paul</t>
  </si>
  <si>
    <t>Rico Stiller</t>
  </si>
  <si>
    <t>KSC Stahl Rietschen</t>
  </si>
  <si>
    <t>Steffen Neumann</t>
  </si>
  <si>
    <t>Hannelore Müller</t>
  </si>
  <si>
    <t>Ilona Gerlach</t>
  </si>
  <si>
    <t>TSG Boxberg-Weißwasser</t>
  </si>
  <si>
    <t>Gudrun Fenz</t>
  </si>
  <si>
    <t xml:space="preserve">Sabine Riedel </t>
  </si>
  <si>
    <t>KSV 90 Neugersdorf</t>
  </si>
  <si>
    <t>Christina Müller</t>
  </si>
  <si>
    <t>Corinna Parthey</t>
  </si>
  <si>
    <t>Birgit Döring</t>
  </si>
  <si>
    <t>Betty Wagner</t>
  </si>
  <si>
    <t>Ines Matzke</t>
  </si>
  <si>
    <t>Silke Burkhardt</t>
  </si>
  <si>
    <t>Leonie Gäbler</t>
  </si>
  <si>
    <t>KSV Empor Zittau</t>
  </si>
  <si>
    <t>Kerstin Geschke</t>
  </si>
  <si>
    <t>Tina Weinert</t>
  </si>
  <si>
    <t>Will Richter</t>
  </si>
  <si>
    <t>SG Strahwalde</t>
  </si>
  <si>
    <t>Vincent Lober</t>
  </si>
  <si>
    <t>Nils Müller</t>
  </si>
  <si>
    <t>Paul Bergmann</t>
  </si>
  <si>
    <t>Erik Hantsche</t>
  </si>
  <si>
    <t>SV Ziphona Zittau</t>
  </si>
  <si>
    <t>Sandro Kabisch</t>
  </si>
  <si>
    <t xml:space="preserve">Artur Paulo </t>
  </si>
  <si>
    <t>Marko Demuth</t>
  </si>
  <si>
    <t>Marcel Koine</t>
  </si>
  <si>
    <t>Maik Vetter</t>
  </si>
  <si>
    <t>Matthias Jaschke</t>
  </si>
  <si>
    <t>Dannel Nitzsche</t>
  </si>
  <si>
    <t>Marcus Pabst</t>
  </si>
  <si>
    <t>Christin Lehmann</t>
  </si>
  <si>
    <t>Madeleine Schott</t>
  </si>
  <si>
    <t>Aileen Winkler</t>
  </si>
  <si>
    <t>Ute Honauer</t>
  </si>
  <si>
    <t>Regina Kockel</t>
  </si>
  <si>
    <t>Uwe Voigtländer</t>
  </si>
  <si>
    <t>Veit Wöhnl</t>
  </si>
  <si>
    <t>René Preißer</t>
  </si>
  <si>
    <t>Dietmar Nake</t>
  </si>
  <si>
    <t>Gert Schönherr</t>
  </si>
  <si>
    <t>Conrad Brade</t>
  </si>
  <si>
    <t>SSV Turbine Dresden</t>
  </si>
  <si>
    <t>SV Motor Mickten</t>
  </si>
  <si>
    <t>SV RuR Dresden</t>
  </si>
  <si>
    <t>Birgit Höse</t>
  </si>
  <si>
    <t>Radeberger SV</t>
  </si>
  <si>
    <t>SV Dresden-Neustadt 1950</t>
  </si>
  <si>
    <t>SV TuR Dresden</t>
  </si>
  <si>
    <r>
      <t xml:space="preserve">Qualifikation zur </t>
    </r>
    <r>
      <rPr>
        <b/>
        <sz val="11"/>
        <color indexed="9"/>
        <rFont val="Arial"/>
        <family val="2"/>
      </rPr>
      <t xml:space="preserve">LEM-Vorrunde 22.04.2023 </t>
    </r>
  </si>
  <si>
    <t>2 Starterinnen   21.04.23</t>
  </si>
  <si>
    <t>2 Starter         21.04.23</t>
  </si>
  <si>
    <t>Sven Bräntner</t>
  </si>
  <si>
    <t>Hohnsteiner SV</t>
  </si>
  <si>
    <t>André Dietze</t>
  </si>
  <si>
    <t>Michael Kubitz</t>
  </si>
  <si>
    <t>Lucas Dietze</t>
  </si>
  <si>
    <t>Lars Ebermann</t>
  </si>
  <si>
    <t>Luis Ringel</t>
  </si>
  <si>
    <t>SV Medizin Bad Gottleuba</t>
  </si>
  <si>
    <t>Domenic Illmann</t>
  </si>
  <si>
    <t>Marcel Becker</t>
  </si>
  <si>
    <t>Lysann Amsel</t>
  </si>
  <si>
    <t>Michelle Rätze</t>
  </si>
  <si>
    <t>Tharandter KV</t>
  </si>
  <si>
    <t>Vanessa Baß</t>
  </si>
  <si>
    <t>Vanessa Imhof</t>
  </si>
  <si>
    <t>Simone Hillig-Krause</t>
  </si>
  <si>
    <t>SG Grumbach</t>
  </si>
  <si>
    <t>Manja Fischer</t>
  </si>
  <si>
    <t>Ines Lehmann</t>
  </si>
  <si>
    <t>Kerstin Ludwig</t>
  </si>
  <si>
    <t>Bärbel Schucknecht</t>
  </si>
  <si>
    <t>Corina Hoyer</t>
  </si>
  <si>
    <t>KSV Sebnitz 1993</t>
  </si>
  <si>
    <t>Sybille Mayer</t>
  </si>
  <si>
    <t>Bettina Damm</t>
  </si>
  <si>
    <t>Jutta Staubach</t>
  </si>
  <si>
    <t>Gisela Müller</t>
  </si>
  <si>
    <t>Jens Jahn</t>
  </si>
  <si>
    <t>ESV Lok Pirna</t>
  </si>
  <si>
    <t>Jens Kunte</t>
  </si>
  <si>
    <t>Bernd Ellert</t>
  </si>
  <si>
    <t>Sven Keil</t>
  </si>
  <si>
    <t>Peter Schmiedel</t>
  </si>
  <si>
    <t>Mirko Knöpchen</t>
  </si>
  <si>
    <t>KSV 1991 Fretal</t>
  </si>
  <si>
    <t>Gunter Förster</t>
  </si>
  <si>
    <t>Hans-Jürgen Weber</t>
  </si>
  <si>
    <t>SV Burkau</t>
  </si>
  <si>
    <t>Marcel Weist</t>
  </si>
  <si>
    <t>Stephan Hürrig</t>
  </si>
  <si>
    <t>SG Kleinröhrsdof</t>
  </si>
  <si>
    <t>Robert Kunz</t>
  </si>
  <si>
    <t>Sören Krönert</t>
  </si>
  <si>
    <t>Toni Schulze</t>
  </si>
  <si>
    <t>Bautzener Kegelverein</t>
  </si>
  <si>
    <t>Jonas Kubitz</t>
  </si>
  <si>
    <t>Tom Kämmerer</t>
  </si>
  <si>
    <t>Königsbrücker KV Weiß-Rot</t>
  </si>
  <si>
    <t>Adrian Konetzky</t>
  </si>
  <si>
    <t>Konrad Handrich</t>
  </si>
  <si>
    <t>Robby Bartuschk</t>
  </si>
  <si>
    <t>Moritz Richter</t>
  </si>
  <si>
    <t>Thonberger SC 1931</t>
  </si>
  <si>
    <t>KSV 69 Lauta</t>
  </si>
  <si>
    <t>Laura Nikol</t>
  </si>
  <si>
    <t>SG Turbine Lauta</t>
  </si>
  <si>
    <t>Lucinda Schmidt</t>
  </si>
  <si>
    <t>Sarah Ziegert</t>
  </si>
  <si>
    <t>SG Bulleritz</t>
  </si>
  <si>
    <t>Jasmin Gahrig</t>
  </si>
  <si>
    <t>Elina Lehmann</t>
  </si>
  <si>
    <t>Sarah Gericke</t>
  </si>
  <si>
    <t>Anne Seifert</t>
  </si>
  <si>
    <t>Franka Kirmer</t>
  </si>
  <si>
    <t>Laura Scholz</t>
  </si>
  <si>
    <t>KV Blau-Weiß 99 Rodewitz/H.</t>
  </si>
  <si>
    <t>HFC- Kegeln</t>
  </si>
  <si>
    <t>Ines Mager</t>
  </si>
  <si>
    <t>Petra Wolff</t>
  </si>
  <si>
    <t>Annett Glatter</t>
  </si>
  <si>
    <t>Katrin Kobalz</t>
  </si>
  <si>
    <t>HFC - Kegeln</t>
  </si>
  <si>
    <t>Heidemarie Kockot</t>
  </si>
  <si>
    <t>Marlies Gräser</t>
  </si>
  <si>
    <t>Sabine Preißler</t>
  </si>
  <si>
    <t>SV Kirschau</t>
  </si>
  <si>
    <t>Ramona Mickan</t>
  </si>
  <si>
    <t>Manuela Salzburg</t>
  </si>
  <si>
    <t>Doris Eisold</t>
  </si>
  <si>
    <t>Ingrid Schönfeld</t>
  </si>
  <si>
    <t>Monika Stark</t>
  </si>
  <si>
    <t>Monika Bogner</t>
  </si>
  <si>
    <t>Monika Renner</t>
  </si>
  <si>
    <t>KSV 47 Hoyerswerda</t>
  </si>
  <si>
    <t>Jörg Meißner</t>
  </si>
  <si>
    <t>Sven Krämer</t>
  </si>
  <si>
    <t>Jörg Walther</t>
  </si>
  <si>
    <t>SV Fortschritt Großharthau</t>
  </si>
  <si>
    <t>SG Kleinröhrsdorf</t>
  </si>
  <si>
    <t>Frank Caspar</t>
  </si>
  <si>
    <t>Olaf Schurig</t>
  </si>
  <si>
    <t>SV Empor Tröbigau</t>
  </si>
  <si>
    <t>Matthias George</t>
  </si>
  <si>
    <t>Falk Düring</t>
  </si>
  <si>
    <t>Axel Jarosch</t>
  </si>
  <si>
    <t>Tino Braun</t>
  </si>
  <si>
    <t>Hoyerswerdaer Fußball Club - Kegeln</t>
  </si>
  <si>
    <t>GünterSchmaler</t>
  </si>
  <si>
    <t>Werner Köckritz</t>
  </si>
  <si>
    <t>Gerdt Richter</t>
  </si>
  <si>
    <t>Dieter Rudolf</t>
  </si>
  <si>
    <r>
      <rPr>
        <sz val="7"/>
        <rFont val="Courier New"/>
        <family val="3"/>
      </rPr>
      <t>Rudolf-Henryk</t>
    </r>
    <r>
      <rPr>
        <sz val="8"/>
        <rFont val="Courier New"/>
        <family val="3"/>
      </rPr>
      <t xml:space="preserve"> </t>
    </r>
    <r>
      <rPr>
        <sz val="11"/>
        <rFont val="Courier New"/>
        <family val="3"/>
      </rPr>
      <t>Kuschmann</t>
    </r>
  </si>
  <si>
    <t>Die Startgebühr ist vor Ort zu entrichten.</t>
  </si>
  <si>
    <t>Hermann Ilgen</t>
  </si>
  <si>
    <t>Dorfhainer SV</t>
  </si>
  <si>
    <t>Uwe Wojack</t>
  </si>
  <si>
    <t>Liebstädter SV</t>
  </si>
  <si>
    <t>Steffi Michel</t>
  </si>
  <si>
    <t>Nicole Stremlau</t>
  </si>
  <si>
    <t>OKV - Einzelmeisterschaften 2024</t>
  </si>
  <si>
    <t>Bahn:  Baruther SV 90</t>
  </si>
  <si>
    <t>Jugend U14 weiblich</t>
  </si>
  <si>
    <t>Gericke, Marie</t>
  </si>
  <si>
    <t/>
  </si>
  <si>
    <t>Graff, Sarah</t>
  </si>
  <si>
    <t>Schwaiger, Luna</t>
  </si>
  <si>
    <t>Berthold, Lara</t>
  </si>
  <si>
    <t>Geschke, Klara</t>
  </si>
  <si>
    <t>Hornig, Thilda</t>
  </si>
  <si>
    <t>Glaß, Leni</t>
  </si>
  <si>
    <t>Daßler, Alexis</t>
  </si>
  <si>
    <t>Albrecht, Mia</t>
  </si>
  <si>
    <t>Kahl, Paula</t>
  </si>
  <si>
    <t>Stolpmann, Olivia</t>
  </si>
  <si>
    <t>Sebastian, Ayleen</t>
  </si>
  <si>
    <t>Heinisch, Nora</t>
  </si>
  <si>
    <t>Jugend U14 männlich</t>
  </si>
  <si>
    <t>Schöpke, Max</t>
  </si>
  <si>
    <t>Fritsche, Benno</t>
  </si>
  <si>
    <t>Förster, Konrad</t>
  </si>
  <si>
    <t>Eisold, Nick</t>
  </si>
  <si>
    <t>Freund, Wilhelm</t>
  </si>
  <si>
    <t>SV Thiendorf</t>
  </si>
  <si>
    <t>Synde, Julian</t>
  </si>
  <si>
    <t>Ertel, Vincent</t>
  </si>
  <si>
    <t>Grimm, Johannes</t>
  </si>
  <si>
    <t>Reh, Fabian</t>
  </si>
  <si>
    <t>Lindner, Erik</t>
  </si>
  <si>
    <t>TSV Merschwitz 1912</t>
  </si>
  <si>
    <t>Greve, John-Pascal</t>
  </si>
  <si>
    <t>Wunderlich, Felix</t>
  </si>
  <si>
    <t>Hoffmann, Richard</t>
  </si>
  <si>
    <t>Nachtigal, Timo</t>
  </si>
  <si>
    <t>Wünsche, Gregor</t>
  </si>
  <si>
    <t>Reichenbach, Cristiano</t>
  </si>
  <si>
    <t>Kattenstroth, Lars</t>
  </si>
  <si>
    <t>KV B-W 99 Rodewitz/Hochkirch</t>
  </si>
  <si>
    <t>Jugend U18 weiblich</t>
  </si>
  <si>
    <t>Oswald, Nancy</t>
  </si>
  <si>
    <t>Lambrecht, Heidi</t>
  </si>
  <si>
    <t>Rudolph, Linda</t>
  </si>
  <si>
    <t>SV Demitz-Thumitz</t>
  </si>
  <si>
    <t>Grabitzki, Maja</t>
  </si>
  <si>
    <t>Wendler, Lucie</t>
  </si>
  <si>
    <t>Pohl, Leonie</t>
  </si>
  <si>
    <t>Hornig, Josefa</t>
  </si>
  <si>
    <t>Büter, Nancy</t>
  </si>
  <si>
    <t>Laschinsky, Tamara</t>
  </si>
  <si>
    <t>Pflicke, Paulet</t>
  </si>
  <si>
    <t>Stiller, Charlyne</t>
  </si>
  <si>
    <t>Drimel, Lea Jeanne</t>
  </si>
  <si>
    <t>Uhlmann, Jillian</t>
  </si>
  <si>
    <t>Ulbricht, Helene</t>
  </si>
  <si>
    <t>Dürsel, Jasmin</t>
  </si>
  <si>
    <t>Paschke, Clara</t>
  </si>
  <si>
    <t>Jugend U18 männlich</t>
  </si>
  <si>
    <t>Erler, Eddie</t>
  </si>
  <si>
    <t>Melzer, Fabian</t>
  </si>
  <si>
    <t>TSV 1865 Ohorn</t>
  </si>
  <si>
    <t>Preuß, Jonas</t>
  </si>
  <si>
    <t>Fritzsche, Toni</t>
  </si>
  <si>
    <t>Seddig, Sallivan</t>
  </si>
  <si>
    <t>Oswald, Nick</t>
  </si>
  <si>
    <t>Riedel, Paul</t>
  </si>
  <si>
    <t>SV Motor Großenhain</t>
  </si>
  <si>
    <t>Geschke, Sebastian</t>
  </si>
  <si>
    <t>Scholz, Robert</t>
  </si>
  <si>
    <t>Batzke, Johann</t>
  </si>
  <si>
    <t>Richter, Sandro</t>
  </si>
  <si>
    <t>Pretzsch, Felix</t>
  </si>
  <si>
    <t>Heinrich, Leon</t>
  </si>
  <si>
    <t>Dehn, Cedrik</t>
  </si>
  <si>
    <t>Lüttge, Toni</t>
  </si>
  <si>
    <t xml:space="preserve">Imhof, Lukas </t>
  </si>
  <si>
    <t>Mahn, Leonard</t>
  </si>
  <si>
    <t>Alexander Weich</t>
  </si>
  <si>
    <t>SSV Planeta Radebeul</t>
  </si>
  <si>
    <t>Robert Hinkelmann</t>
  </si>
  <si>
    <t>Daniel Pappermann</t>
  </si>
  <si>
    <t>Eric Breiting</t>
  </si>
  <si>
    <t>André Beeger</t>
  </si>
  <si>
    <t>Maximilian Land</t>
  </si>
  <si>
    <t>SV Aufbau Riesa</t>
  </si>
  <si>
    <t>Tom Pfütze</t>
  </si>
  <si>
    <t>ESV Lok Riesa</t>
  </si>
  <si>
    <t>Falk Berner</t>
  </si>
  <si>
    <t>SV Ziegenhain</t>
  </si>
  <si>
    <t>Sebastian Klück</t>
  </si>
  <si>
    <t>Andrea Fischer</t>
  </si>
  <si>
    <t>Anne Lamm</t>
  </si>
  <si>
    <t>Anja Töpfer</t>
  </si>
  <si>
    <t>Mandy Krämer</t>
  </si>
  <si>
    <t>KSC Chemie Nünchritz</t>
  </si>
  <si>
    <t>Rebecca Engel</t>
  </si>
  <si>
    <t>Heike Lamm</t>
  </si>
  <si>
    <t>Manuela Berner</t>
  </si>
  <si>
    <t>TSV Blau-Weiß Gröditz</t>
  </si>
  <si>
    <t>Anett Teuber</t>
  </si>
  <si>
    <t xml:space="preserve">Karin Pläschke </t>
  </si>
  <si>
    <t>Kathrin Schubert</t>
  </si>
  <si>
    <t>Sabine Mertins</t>
  </si>
  <si>
    <t>Ingrid Nitzsche</t>
  </si>
  <si>
    <t>Barbara Starke</t>
  </si>
  <si>
    <t>Christine Herrig</t>
  </si>
  <si>
    <t>Gudrun Naumann</t>
  </si>
  <si>
    <t>Jörg Weigelt</t>
  </si>
  <si>
    <t>Karsten Hähne</t>
  </si>
  <si>
    <t>SV Traktor Priestewitz</t>
  </si>
  <si>
    <t xml:space="preserve">Maik Edelmann </t>
  </si>
  <si>
    <t>Andreas Jahn</t>
  </si>
  <si>
    <t>TSV Garsebach</t>
  </si>
  <si>
    <t>Jürgen Splettstößer</t>
  </si>
  <si>
    <t>SV Motoer Sörnewitz</t>
  </si>
  <si>
    <t>Detlef Zalesinski</t>
  </si>
  <si>
    <t>Heiko Nestler</t>
  </si>
  <si>
    <t>Lutz Antrag</t>
  </si>
  <si>
    <t>Manfred Kriebel</t>
  </si>
  <si>
    <t>Wolfgang Kriebel</t>
  </si>
  <si>
    <t>Olaf Thiele</t>
  </si>
  <si>
    <t>TSV 1862 Radeburg</t>
  </si>
  <si>
    <t>Axel Prüger</t>
  </si>
  <si>
    <t>aus Kreis nachgezogen</t>
  </si>
  <si>
    <r>
      <rPr>
        <sz val="7"/>
        <rFont val="Arial"/>
        <family val="2"/>
      </rPr>
      <t>TSG Boxberg</t>
    </r>
    <r>
      <rPr>
        <sz val="8"/>
        <rFont val="Arial"/>
        <family val="2"/>
      </rPr>
      <t>-Weißwasser</t>
    </r>
  </si>
  <si>
    <t>Brigitte Schreiter</t>
  </si>
  <si>
    <t>VfB Hellerau-Klotzsche</t>
  </si>
  <si>
    <t>Brunhilde Richter</t>
  </si>
  <si>
    <r>
      <t xml:space="preserve">Bahn: </t>
    </r>
    <r>
      <rPr>
        <b/>
        <sz val="11"/>
        <rFont val="Arial"/>
        <family val="2"/>
      </rPr>
      <t>SV Fortschrit Pirna</t>
    </r>
    <r>
      <rPr>
        <sz val="11"/>
        <rFont val="Arial"/>
        <family val="2"/>
      </rPr>
      <t xml:space="preserve"> Carolabad</t>
    </r>
  </si>
  <si>
    <t>Rosemarie Fechtel</t>
  </si>
  <si>
    <t>Steffi Wolff</t>
  </si>
  <si>
    <t>Christine Guhr</t>
  </si>
  <si>
    <t>aus Kreisen nachgezogen</t>
  </si>
  <si>
    <t>Kersti Friese</t>
  </si>
  <si>
    <t>Ingrid Tischer</t>
  </si>
  <si>
    <t>Bautzener KV</t>
  </si>
  <si>
    <t>Kohlstrunk, Rosalie</t>
  </si>
  <si>
    <t>Seitz, Helena</t>
  </si>
  <si>
    <t>Schneider, Ella</t>
  </si>
  <si>
    <t>Kettler, Mia</t>
  </si>
  <si>
    <t>Hentschel, Leonie</t>
  </si>
  <si>
    <t>Hallwas, Sina</t>
  </si>
  <si>
    <t>Schneider, Lotte</t>
  </si>
  <si>
    <t>Harnapp, Jamie</t>
  </si>
  <si>
    <t>Preiss, Emil</t>
  </si>
  <si>
    <t>Petter, Lenny</t>
  </si>
  <si>
    <t>Katrin Gries</t>
  </si>
  <si>
    <t>Ramona Gläser</t>
  </si>
  <si>
    <t xml:space="preserve">Eveline Böhme </t>
  </si>
  <si>
    <t>Stiller, Carolyne</t>
  </si>
  <si>
    <t>Fasold, Ida</t>
  </si>
  <si>
    <t>Sjöberg, Lea-Sophie</t>
  </si>
  <si>
    <t>Hoffmann, Mirian</t>
  </si>
  <si>
    <t>Röder, Leland</t>
  </si>
  <si>
    <t>Schumacher, Tom</t>
  </si>
  <si>
    <t>Riedel, Bastian</t>
  </si>
  <si>
    <t>Bahn: SC Großschweidnitz/Löbau</t>
  </si>
  <si>
    <t>Endlauf</t>
  </si>
  <si>
    <t>Fw.</t>
  </si>
  <si>
    <t>FW</t>
  </si>
  <si>
    <r>
      <t>Disziplin: Classic  am 03./</t>
    </r>
    <r>
      <rPr>
        <b/>
        <sz val="11"/>
        <rFont val="Arial"/>
        <family val="2"/>
      </rPr>
      <t>09.03.24</t>
    </r>
  </si>
  <si>
    <t>Bahn: Baruther SV 90</t>
  </si>
  <si>
    <r>
      <t>Disziplin: Classic  am 02./</t>
    </r>
    <r>
      <rPr>
        <b/>
        <sz val="11"/>
        <rFont val="Arial"/>
        <family val="2"/>
      </rPr>
      <t>10.03.24</t>
    </r>
  </si>
  <si>
    <r>
      <t>Disziplin: Classic  am 02./</t>
    </r>
    <r>
      <rPr>
        <b/>
        <sz val="11"/>
        <rFont val="Arial"/>
        <family val="2"/>
      </rPr>
      <t>09.03.24</t>
    </r>
  </si>
  <si>
    <t>Vorlauf Landeseinzelmeisterschaft am 13.04.2024 in Lückersdorf-Gelenau</t>
  </si>
  <si>
    <t>Insges.</t>
  </si>
  <si>
    <t>Vorlauf Landeseinzelmeisterschaft am 14.04.2024 in Torgau</t>
  </si>
  <si>
    <t>Startzeiten verändert</t>
  </si>
  <si>
    <t>Torsten Heise</t>
  </si>
  <si>
    <t>Frank Rüger</t>
  </si>
  <si>
    <t>SG Einheit Dresden-Mitte</t>
  </si>
  <si>
    <t>Riko Pretze</t>
  </si>
  <si>
    <t xml:space="preserve">SV 1896Großdubrau  </t>
  </si>
  <si>
    <t>Benjamin Jursch</t>
  </si>
  <si>
    <t>Toni Schölzel</t>
  </si>
  <si>
    <t>Paul Liebold</t>
  </si>
  <si>
    <t>Jannik Büttner</t>
  </si>
  <si>
    <t>Thomas Rost</t>
  </si>
  <si>
    <t>KV BW Rodewitz/Hochkirch</t>
  </si>
  <si>
    <t>Dennis Maroe</t>
  </si>
  <si>
    <t>Manuel Hübner  TV</t>
  </si>
  <si>
    <t>Julian Sperlich</t>
  </si>
  <si>
    <t>Marie Kunkel</t>
  </si>
  <si>
    <t>Theresa Eisold</t>
  </si>
  <si>
    <t>Jessica Berning</t>
  </si>
  <si>
    <r>
      <t>Disziplin: Classic  am 03./</t>
    </r>
    <r>
      <rPr>
        <b/>
        <sz val="11"/>
        <rFont val="Arial"/>
        <family val="2"/>
      </rPr>
      <t>10.03.24</t>
    </r>
  </si>
  <si>
    <t xml:space="preserve">Sylvia Ellmer </t>
  </si>
  <si>
    <t>Natalie Peukert</t>
  </si>
  <si>
    <t>Dana Graf</t>
  </si>
  <si>
    <t>TSG KW Boxberg/Weißwasser</t>
  </si>
  <si>
    <t>Lydia Schäfer</t>
  </si>
  <si>
    <r>
      <t xml:space="preserve">MLF 1  </t>
    </r>
    <r>
      <rPr>
        <sz val="8"/>
        <color indexed="10"/>
        <rFont val="Arial"/>
        <family val="2"/>
      </rPr>
      <t>unbesetzt</t>
    </r>
  </si>
  <si>
    <t>Elke Groß</t>
  </si>
  <si>
    <t xml:space="preserve">Annette Adam </t>
  </si>
  <si>
    <t>HFC Kegeln</t>
  </si>
  <si>
    <t>Anja Heinrich</t>
  </si>
  <si>
    <t>Sandra Heinich</t>
  </si>
  <si>
    <t>Sandra Kirsten</t>
  </si>
  <si>
    <t>Isabell Förster</t>
  </si>
  <si>
    <t xml:space="preserve">Carmen Müller </t>
  </si>
  <si>
    <t>Manuela Seitensticker</t>
  </si>
  <si>
    <t>Sebastian Freund</t>
  </si>
  <si>
    <t>Thomas Mickan</t>
  </si>
  <si>
    <t>frei</t>
  </si>
  <si>
    <t>Dirk Mager</t>
  </si>
  <si>
    <t>Fred Kühn</t>
  </si>
  <si>
    <t>SG Einheit Dresden Mitte</t>
  </si>
  <si>
    <t xml:space="preserve">Dirk Biehl </t>
  </si>
  <si>
    <t>Petro George</t>
  </si>
  <si>
    <t>SV Jahn Dobra</t>
  </si>
  <si>
    <t>Ricardo Tzschoppe</t>
  </si>
  <si>
    <t>Andreas Hinze</t>
  </si>
  <si>
    <t>Christian Schönfelder</t>
  </si>
  <si>
    <t>SV B-W Deutsch Ossig</t>
  </si>
  <si>
    <t>Mario Zeiher</t>
  </si>
  <si>
    <t>KSV Heidenau</t>
  </si>
  <si>
    <t>Bernd Vogler</t>
  </si>
  <si>
    <t>Roland Brömßer</t>
  </si>
  <si>
    <t>Hans-Joachim Woython</t>
  </si>
  <si>
    <t>Adriana Hey</t>
  </si>
  <si>
    <t>Renè Mordon</t>
  </si>
  <si>
    <r>
      <t xml:space="preserve">Bahn: </t>
    </r>
    <r>
      <rPr>
        <b/>
        <sz val="11"/>
        <rFont val="Arial"/>
        <family val="2"/>
      </rPr>
      <t>TSG Bernsdorf</t>
    </r>
  </si>
  <si>
    <r>
      <t xml:space="preserve">Disziplin: Classic  am </t>
    </r>
    <r>
      <rPr>
        <b/>
        <sz val="11"/>
        <rFont val="Arial"/>
        <family val="2"/>
      </rPr>
      <t>27.04.24</t>
    </r>
  </si>
  <si>
    <r>
      <t xml:space="preserve">Bahn:  </t>
    </r>
    <r>
      <rPr>
        <b/>
        <sz val="11"/>
        <rFont val="Arial"/>
        <family val="2"/>
      </rPr>
      <t>SV Stauchitz</t>
    </r>
  </si>
  <si>
    <r>
      <t xml:space="preserve">Bahn: </t>
    </r>
    <r>
      <rPr>
        <b/>
        <sz val="11"/>
        <rFont val="Arial"/>
        <family val="2"/>
      </rPr>
      <t>TSV Blau-Weiß Gröditz</t>
    </r>
  </si>
  <si>
    <t>Vanessa Pietsch</t>
  </si>
  <si>
    <t>Matthias Rentsch</t>
  </si>
  <si>
    <t>SV Turbine Bautzen</t>
  </si>
  <si>
    <t>Mathias Weinreuter</t>
  </si>
  <si>
    <t>Sven Knobloch</t>
  </si>
  <si>
    <t>Gerd Bläsche</t>
  </si>
  <si>
    <t>abgemeldet</t>
  </si>
  <si>
    <t>Fabian Lommatzsch</t>
  </si>
  <si>
    <t>Torsten Kunsche</t>
  </si>
  <si>
    <t>Startzeit verlegt bzw. aus Kreis nachgezogen</t>
  </si>
  <si>
    <t>K.Grützner-Particus</t>
  </si>
  <si>
    <t>Christina Mücke</t>
  </si>
  <si>
    <t>Mandy Heinrich</t>
  </si>
  <si>
    <t>Daniela Hommel</t>
  </si>
  <si>
    <t>aus Staffel nachgezogen</t>
  </si>
  <si>
    <t>Joachim Schweda</t>
  </si>
  <si>
    <t>Gerd Mehlhorn</t>
  </si>
  <si>
    <t>KSV 93 Sebnitz</t>
  </si>
  <si>
    <t>Thomas Gloge</t>
  </si>
  <si>
    <t>Frank Sickert</t>
  </si>
  <si>
    <t>SG Motor Cunewalde</t>
  </si>
  <si>
    <t>Günter Klein</t>
  </si>
  <si>
    <t>LEM</t>
  </si>
  <si>
    <t xml:space="preserve">Hans-Jürgen Fischer </t>
  </si>
  <si>
    <t>Susanne Wünsche</t>
  </si>
  <si>
    <t>Robin Dörschel</t>
  </si>
  <si>
    <t>Angela Mertz</t>
  </si>
  <si>
    <t>Anke Dziubanek</t>
  </si>
  <si>
    <t>Andreas Schlosser</t>
  </si>
  <si>
    <t>Karl-Heinz Herrler</t>
  </si>
  <si>
    <t>Sylke Perthen</t>
  </si>
  <si>
    <t>Wolfgang Wünsch</t>
  </si>
  <si>
    <t>VFB Hellerau-Klotzsche</t>
  </si>
  <si>
    <r>
      <rPr>
        <sz val="9"/>
        <rFont val="Courier New"/>
        <family val="3"/>
      </rPr>
      <t>Hans-Joachim</t>
    </r>
    <r>
      <rPr>
        <sz val="8"/>
        <rFont val="Courier New"/>
        <family val="3"/>
      </rPr>
      <t xml:space="preserve"> </t>
    </r>
    <r>
      <rPr>
        <sz val="10"/>
        <rFont val="Courier New"/>
        <family val="3"/>
      </rPr>
      <t>Tanzmann</t>
    </r>
  </si>
  <si>
    <t>Roberto Beyer</t>
  </si>
  <si>
    <t>Lucas Gäbler</t>
  </si>
  <si>
    <t>Startzeit getauscht</t>
  </si>
  <si>
    <t>Natalie Hey</t>
  </si>
  <si>
    <t>Martin May</t>
  </si>
  <si>
    <t>Uwe Gottschald</t>
  </si>
  <si>
    <t>Thomas Fischer</t>
  </si>
  <si>
    <t>Carmen Kanno</t>
  </si>
  <si>
    <t>Kathrin Caspar</t>
  </si>
  <si>
    <t>X</t>
  </si>
  <si>
    <t>Stefan Böse</t>
  </si>
  <si>
    <t>Michael Kubitz ist über Schnittliste BL zur LEM qualifiziert</t>
  </si>
  <si>
    <t>Stefan Böse ist über Schnittliste VL zur LEM qualifiziert</t>
  </si>
  <si>
    <t>Nicole Drimel ist  über Schnittliste VL zur LEM qualifiziert</t>
  </si>
  <si>
    <t>Thea -Selina Hornig ist  über Schnittliste VL zur LEM qualifiziert</t>
  </si>
  <si>
    <t>1.</t>
  </si>
  <si>
    <t>2.</t>
  </si>
  <si>
    <t>3.</t>
  </si>
  <si>
    <t>4.</t>
  </si>
  <si>
    <t>zur LEM am 01.06.2024 bei KSV Hainichen</t>
  </si>
  <si>
    <t>am 31.05.2024 bei TSV Fortschritt Mittweida</t>
  </si>
  <si>
    <t>am 01.06.2024 bei  TSV Fortschritt Mittweida</t>
  </si>
  <si>
    <t>Der Endlauf findet am 02.06.24</t>
  </si>
  <si>
    <t>bei TSV Fortschritt Mittweida statt.</t>
  </si>
  <si>
    <t>Karola Buchold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</si>
</sst>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:mm"/>
    <numFmt numFmtId="165" formatCode="0.0"/>
  </numFmts>
  <fonts count="210">
    <font>
      <sz val="10"/>
      <name val="Arial"/>
      <family val="0"/>
    </font>
    <font>
      <sz val="11"/>
      <color indexed="8"/>
      <name val="Calibri"/>
      <family val="2"/>
    </font>
    <font>
      <b/>
      <sz val="28"/>
      <color indexed="23"/>
      <name val="Zurich Ex BT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color indexed="23"/>
      <name val="Arial"/>
      <family val="2"/>
    </font>
    <font>
      <sz val="28"/>
      <color indexed="4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Courier New"/>
      <family val="3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Courier New"/>
      <family val="3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20"/>
      <name val="MirkwoodGothicBroad"/>
      <family val="0"/>
    </font>
    <font>
      <b/>
      <sz val="14"/>
      <color indexed="23"/>
      <name val="Zurich Ex BT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28"/>
      <name val="Zurich Ex BT"/>
      <family val="0"/>
    </font>
    <font>
      <b/>
      <sz val="18"/>
      <name val="Arial"/>
      <family val="2"/>
    </font>
    <font>
      <b/>
      <sz val="20"/>
      <color indexed="23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sz val="20"/>
      <name val="Arial"/>
      <family val="2"/>
    </font>
    <font>
      <b/>
      <sz val="14"/>
      <name val="Zurich Ex BT"/>
      <family val="0"/>
    </font>
    <font>
      <u val="single"/>
      <sz val="10"/>
      <name val="Arial"/>
      <family val="2"/>
    </font>
    <font>
      <u val="single"/>
      <sz val="8"/>
      <name val="Courier New"/>
      <family val="3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8"/>
      <name val="Courier New"/>
      <family val="3"/>
    </font>
    <font>
      <b/>
      <i/>
      <strike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9"/>
      <name val="Arial"/>
      <family val="2"/>
    </font>
    <font>
      <sz val="7"/>
      <name val="Courier New"/>
      <family val="3"/>
    </font>
    <font>
      <sz val="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1"/>
      <name val="Courier New"/>
      <family val="3"/>
    </font>
    <font>
      <strike/>
      <sz val="11"/>
      <name val="Courier New"/>
      <family val="3"/>
    </font>
    <font>
      <strike/>
      <sz val="8"/>
      <name val="Arial"/>
      <family val="2"/>
    </font>
    <font>
      <strike/>
      <sz val="8"/>
      <name val="Cambria"/>
      <family val="1"/>
    </font>
    <font>
      <strike/>
      <sz val="10"/>
      <name val="Cambria"/>
      <family val="1"/>
    </font>
    <font>
      <sz val="9"/>
      <name val="Courier New"/>
      <family val="3"/>
    </font>
    <font>
      <strike/>
      <sz val="10"/>
      <name val="Courier New"/>
      <family val="3"/>
    </font>
    <font>
      <sz val="18"/>
      <color indexed="56"/>
      <name val="Cambria"/>
      <family val="2"/>
    </font>
    <font>
      <sz val="11"/>
      <color indexed="9"/>
      <name val="Courier New"/>
      <family val="3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22"/>
      <name val="Arial"/>
      <family val="2"/>
    </font>
    <font>
      <sz val="7.5"/>
      <color indexed="8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11"/>
      <color indexed="10"/>
      <name val="Courier New"/>
      <family val="3"/>
    </font>
    <font>
      <b/>
      <i/>
      <sz val="11"/>
      <color indexed="9"/>
      <name val="Arial"/>
      <family val="2"/>
    </font>
    <font>
      <sz val="12"/>
      <color indexed="17"/>
      <name val="Arial"/>
      <family val="2"/>
    </font>
    <font>
      <sz val="11"/>
      <color indexed="17"/>
      <name val="Courier New"/>
      <family val="3"/>
    </font>
    <font>
      <sz val="10"/>
      <color indexed="17"/>
      <name val="Arial"/>
      <family val="2"/>
    </font>
    <font>
      <sz val="10"/>
      <color indexed="17"/>
      <name val="Courier New"/>
      <family val="3"/>
    </font>
    <font>
      <b/>
      <sz val="14"/>
      <color indexed="30"/>
      <name val="Arial"/>
      <family val="2"/>
    </font>
    <font>
      <b/>
      <sz val="10"/>
      <color indexed="17"/>
      <name val="Arial"/>
      <family val="2"/>
    </font>
    <font>
      <b/>
      <sz val="11"/>
      <color indexed="11"/>
      <name val="Arial"/>
      <family val="2"/>
    </font>
    <font>
      <b/>
      <sz val="12"/>
      <color indexed="17"/>
      <name val="Arial"/>
      <family val="2"/>
    </font>
    <font>
      <b/>
      <sz val="16"/>
      <color indexed="30"/>
      <name val="Arial"/>
      <family val="2"/>
    </font>
    <font>
      <sz val="8"/>
      <color indexed="17"/>
      <name val="Arial"/>
      <family val="2"/>
    </font>
    <font>
      <b/>
      <sz val="11"/>
      <color indexed="9"/>
      <name val="Courier New"/>
      <family val="3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0"/>
      <color indexed="30"/>
      <name val="Courier New"/>
      <family val="3"/>
    </font>
    <font>
      <sz val="11"/>
      <color indexed="30"/>
      <name val="Courier New"/>
      <family val="3"/>
    </font>
    <font>
      <b/>
      <sz val="10"/>
      <color indexed="10"/>
      <name val="Courier New"/>
      <family val="3"/>
    </font>
    <font>
      <sz val="8"/>
      <color indexed="22"/>
      <name val="Arial"/>
      <family val="2"/>
    </font>
    <font>
      <b/>
      <sz val="8"/>
      <color indexed="10"/>
      <name val="Courier New"/>
      <family val="3"/>
    </font>
    <font>
      <sz val="10"/>
      <color indexed="53"/>
      <name val="Arial"/>
      <family val="2"/>
    </font>
    <font>
      <sz val="10"/>
      <color indexed="36"/>
      <name val="Arial"/>
      <family val="2"/>
    </font>
    <font>
      <sz val="8"/>
      <color indexed="17"/>
      <name val="Courier New"/>
      <family val="3"/>
    </font>
    <font>
      <sz val="8"/>
      <color indexed="30"/>
      <name val="Courier New"/>
      <family val="3"/>
    </font>
    <font>
      <sz val="10"/>
      <color indexed="51"/>
      <name val="Courier New"/>
      <family val="3"/>
    </font>
    <font>
      <sz val="10"/>
      <color indexed="51"/>
      <name val="Arial"/>
      <family val="2"/>
    </font>
    <font>
      <sz val="11"/>
      <color indexed="51"/>
      <name val="Courier New"/>
      <family val="3"/>
    </font>
    <font>
      <sz val="8"/>
      <color indexed="51"/>
      <name val="Arial"/>
      <family val="2"/>
    </font>
    <font>
      <sz val="9"/>
      <color indexed="17"/>
      <name val="Arial"/>
      <family val="2"/>
    </font>
    <font>
      <strike/>
      <sz val="8"/>
      <color indexed="17"/>
      <name val="Arial"/>
      <family val="2"/>
    </font>
    <font>
      <sz val="8"/>
      <color indexed="53"/>
      <name val="Arial"/>
      <family val="2"/>
    </font>
    <font>
      <strike/>
      <sz val="11"/>
      <color indexed="17"/>
      <name val="Courier New"/>
      <family val="3"/>
    </font>
    <font>
      <sz val="8"/>
      <color indexed="30"/>
      <name val="Arial"/>
      <family val="2"/>
    </font>
    <font>
      <strike/>
      <sz val="8"/>
      <color indexed="8"/>
      <name val="Arial"/>
      <family val="2"/>
    </font>
    <font>
      <sz val="11"/>
      <color indexed="53"/>
      <name val="Courier New"/>
      <family val="3"/>
    </font>
    <font>
      <strike/>
      <sz val="11"/>
      <color indexed="8"/>
      <name val="Arial"/>
      <family val="2"/>
    </font>
    <font>
      <sz val="11"/>
      <color indexed="17"/>
      <name val="Arial"/>
      <family val="2"/>
    </font>
    <font>
      <strike/>
      <sz val="10"/>
      <color indexed="17"/>
      <name val="Courier New"/>
      <family val="3"/>
    </font>
    <font>
      <b/>
      <sz val="14"/>
      <color indexed="9"/>
      <name val="Arial"/>
      <family val="2"/>
    </font>
    <font>
      <b/>
      <sz val="1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ourier New"/>
      <family val="3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7.5"/>
      <color rgb="FF000000"/>
      <name val="Arial"/>
      <family val="2"/>
    </font>
    <font>
      <b/>
      <sz val="12"/>
      <color theme="0" tint="-0.3499799966812134"/>
      <name val="Arial"/>
      <family val="2"/>
    </font>
    <font>
      <b/>
      <sz val="12"/>
      <color theme="0" tint="-0.24997000396251678"/>
      <name val="Arial"/>
      <family val="2"/>
    </font>
    <font>
      <sz val="12"/>
      <color theme="0" tint="-0.24997000396251678"/>
      <name val="Arial"/>
      <family val="2"/>
    </font>
    <font>
      <sz val="11"/>
      <color rgb="FFFF0000"/>
      <name val="Courier New"/>
      <family val="3"/>
    </font>
    <font>
      <b/>
      <i/>
      <sz val="11"/>
      <color theme="0"/>
      <name val="Arial"/>
      <family val="2"/>
    </font>
    <font>
      <sz val="12"/>
      <color rgb="FF00B050"/>
      <name val="Arial"/>
      <family val="2"/>
    </font>
    <font>
      <sz val="11"/>
      <color rgb="FF00B050"/>
      <name val="Courier New"/>
      <family val="3"/>
    </font>
    <font>
      <sz val="10"/>
      <color rgb="FF00B050"/>
      <name val="Arial"/>
      <family val="2"/>
    </font>
    <font>
      <sz val="10"/>
      <color rgb="FF00B050"/>
      <name val="Courier New"/>
      <family val="3"/>
    </font>
    <font>
      <b/>
      <sz val="14"/>
      <color rgb="FF0070C0"/>
      <name val="Arial"/>
      <family val="2"/>
    </font>
    <font>
      <b/>
      <sz val="10"/>
      <color rgb="FF00B050"/>
      <name val="Arial"/>
      <family val="2"/>
    </font>
    <font>
      <b/>
      <sz val="11"/>
      <color rgb="FF00FF00"/>
      <name val="Arial"/>
      <family val="2"/>
    </font>
    <font>
      <b/>
      <sz val="11"/>
      <color rgb="FFFF0000"/>
      <name val="Arial"/>
      <family val="2"/>
    </font>
    <font>
      <b/>
      <sz val="12"/>
      <color rgb="FF00B050"/>
      <name val="Arial"/>
      <family val="2"/>
    </font>
    <font>
      <b/>
      <sz val="16"/>
      <color rgb="FF0070C0"/>
      <name val="Arial"/>
      <family val="2"/>
    </font>
    <font>
      <sz val="8"/>
      <color rgb="FF00B050"/>
      <name val="Arial"/>
      <family val="2"/>
    </font>
    <font>
      <b/>
      <sz val="11"/>
      <color theme="0"/>
      <name val="Courier New"/>
      <family val="3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rgb="FF0070C0"/>
      <name val="Courier New"/>
      <family val="3"/>
    </font>
    <font>
      <sz val="11"/>
      <color rgb="FF0070C0"/>
      <name val="Courier New"/>
      <family val="3"/>
    </font>
    <font>
      <b/>
      <sz val="10"/>
      <color rgb="FFFF0000"/>
      <name val="Courier New"/>
      <family val="3"/>
    </font>
    <font>
      <sz val="8"/>
      <color theme="0" tint="-0.1499900072813034"/>
      <name val="Arial"/>
      <family val="2"/>
    </font>
    <font>
      <b/>
      <sz val="8"/>
      <color rgb="FFFF0000"/>
      <name val="Courier New"/>
      <family val="3"/>
    </font>
    <font>
      <sz val="10"/>
      <color theme="9" tint="-0.24997000396251678"/>
      <name val="Arial"/>
      <family val="2"/>
    </font>
    <font>
      <sz val="10"/>
      <color rgb="FF7030A0"/>
      <name val="Arial"/>
      <family val="2"/>
    </font>
    <font>
      <sz val="8"/>
      <color rgb="FF00B050"/>
      <name val="Courier New"/>
      <family val="3"/>
    </font>
    <font>
      <sz val="8"/>
      <color rgb="FF0070C0"/>
      <name val="Courier New"/>
      <family val="3"/>
    </font>
    <font>
      <sz val="10"/>
      <color rgb="FFFFC000"/>
      <name val="Courier New"/>
      <family val="3"/>
    </font>
    <font>
      <sz val="10"/>
      <color rgb="FFFFC000"/>
      <name val="Arial"/>
      <family val="2"/>
    </font>
    <font>
      <sz val="11"/>
      <color rgb="FFFFC000"/>
      <name val="Courier New"/>
      <family val="3"/>
    </font>
    <font>
      <sz val="8"/>
      <color rgb="FFFFC000"/>
      <name val="Arial"/>
      <family val="2"/>
    </font>
    <font>
      <sz val="9"/>
      <color rgb="FF00B050"/>
      <name val="Arial"/>
      <family val="2"/>
    </font>
    <font>
      <strike/>
      <sz val="8"/>
      <color rgb="FF00B050"/>
      <name val="Arial"/>
      <family val="2"/>
    </font>
    <font>
      <sz val="8"/>
      <color theme="9" tint="-0.24997000396251678"/>
      <name val="Arial"/>
      <family val="2"/>
    </font>
    <font>
      <strike/>
      <sz val="11"/>
      <color rgb="FF00B050"/>
      <name val="Courier New"/>
      <family val="3"/>
    </font>
    <font>
      <sz val="8"/>
      <color rgb="FF0070C0"/>
      <name val="Arial"/>
      <family val="2"/>
    </font>
    <font>
      <strike/>
      <sz val="8"/>
      <color theme="1"/>
      <name val="Arial"/>
      <family val="2"/>
    </font>
    <font>
      <sz val="11"/>
      <color theme="9" tint="-0.24997000396251678"/>
      <name val="Courier New"/>
      <family val="3"/>
    </font>
    <font>
      <strike/>
      <sz val="11"/>
      <color theme="1"/>
      <name val="Arial"/>
      <family val="2"/>
    </font>
    <font>
      <sz val="11"/>
      <color rgb="FF00B050"/>
      <name val="Arial"/>
      <family val="2"/>
    </font>
    <font>
      <strike/>
      <sz val="10"/>
      <color rgb="FF00B050"/>
      <name val="Courier New"/>
      <family val="3"/>
    </font>
    <font>
      <b/>
      <sz val="14"/>
      <color theme="0"/>
      <name val="Arial"/>
      <family val="2"/>
    </font>
    <font>
      <b/>
      <sz val="18"/>
      <color rgb="FFFF0000"/>
      <name val="Arial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hair"/>
      <top style="hair"/>
      <bottom/>
    </border>
    <border>
      <left/>
      <right style="thin"/>
      <top/>
      <bottom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thin">
        <color indexed="23"/>
      </left>
      <right/>
      <top/>
      <bottom/>
    </border>
    <border>
      <left/>
      <right style="hair"/>
      <top/>
      <bottom/>
    </border>
    <border>
      <left/>
      <right style="thin"/>
      <top style="hair"/>
      <bottom style="hair"/>
    </border>
    <border>
      <left/>
      <right/>
      <top/>
      <bottom style="thin"/>
    </border>
    <border>
      <left style="thin">
        <color indexed="23"/>
      </left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thin"/>
      <right style="thin"/>
      <top style="hair"/>
      <bottom/>
    </border>
    <border>
      <left/>
      <right/>
      <top style="thin"/>
      <bottom/>
    </border>
    <border>
      <left/>
      <right style="hair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/>
      <top/>
      <bottom style="hair"/>
    </border>
    <border>
      <left/>
      <right style="thin"/>
      <top style="hair"/>
      <bottom/>
    </border>
    <border>
      <left style="hair"/>
      <right style="thin"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thin"/>
      <top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/>
      <top style="hair"/>
      <bottom style="hair">
        <color rgb="FF000000"/>
      </bottom>
    </border>
    <border>
      <left style="hair"/>
      <right style="hair"/>
      <top style="hair"/>
      <bottom style="hair">
        <color rgb="FF000000"/>
      </bottom>
    </border>
    <border>
      <left style="thin"/>
      <right style="hair"/>
      <top/>
      <bottom style="hair"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>
        <color rgb="FF000000"/>
      </left>
      <right style="hair">
        <color rgb="FF000000"/>
      </right>
      <top style="hair"/>
      <bottom style="hair"/>
    </border>
    <border>
      <left/>
      <right style="thin"/>
      <top style="hair"/>
      <bottom style="thin"/>
    </border>
    <border>
      <left style="hair"/>
      <right/>
      <top/>
      <bottom style="hair"/>
    </border>
    <border>
      <left style="thin"/>
      <right/>
      <top/>
      <bottom style="thin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thin"/>
    </border>
    <border>
      <left style="hair"/>
      <right style="thin"/>
      <top style="hair"/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 style="thin"/>
      <right style="thin"/>
      <top/>
      <bottom style="medium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2" borderId="0" applyNumberFormat="0" applyBorder="0" applyAlignment="0" applyProtection="0"/>
    <xf numFmtId="0" fontId="129" fillId="3" borderId="0" applyNumberFormat="0" applyBorder="0" applyAlignment="0" applyProtection="0"/>
    <xf numFmtId="0" fontId="129" fillId="4" borderId="0" applyNumberFormat="0" applyBorder="0" applyAlignment="0" applyProtection="0"/>
    <xf numFmtId="0" fontId="129" fillId="5" borderId="0" applyNumberFormat="0" applyBorder="0" applyAlignment="0" applyProtection="0"/>
    <xf numFmtId="0" fontId="129" fillId="6" borderId="0" applyNumberFormat="0" applyBorder="0" applyAlignment="0" applyProtection="0"/>
    <xf numFmtId="0" fontId="1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9" fillId="34" borderId="0" applyNumberFormat="0" applyBorder="0" applyAlignment="0" applyProtection="0"/>
    <xf numFmtId="0" fontId="129" fillId="35" borderId="0" applyNumberFormat="0" applyBorder="0" applyAlignment="0" applyProtection="0"/>
    <xf numFmtId="0" fontId="129" fillId="36" borderId="0" applyNumberFormat="0" applyBorder="0" applyAlignment="0" applyProtection="0"/>
    <xf numFmtId="0" fontId="129" fillId="37" borderId="0" applyNumberFormat="0" applyBorder="0" applyAlignment="0" applyProtection="0"/>
    <xf numFmtId="0" fontId="129" fillId="38" borderId="0" applyNumberFormat="0" applyBorder="0" applyAlignment="0" applyProtection="0"/>
    <xf numFmtId="0" fontId="129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130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130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130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130" fillId="57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130" fillId="58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30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131" fillId="62" borderId="1" applyNumberFormat="0" applyAlignment="0" applyProtection="0"/>
    <xf numFmtId="0" fontId="32" fillId="63" borderId="2" applyNumberFormat="0" applyAlignment="0" applyProtection="0"/>
    <xf numFmtId="0" fontId="32" fillId="64" borderId="2" applyNumberFormat="0" applyAlignment="0" applyProtection="0"/>
    <xf numFmtId="0" fontId="132" fillId="62" borderId="3" applyNumberFormat="0" applyAlignment="0" applyProtection="0"/>
    <xf numFmtId="0" fontId="33" fillId="63" borderId="4" applyNumberFormat="0" applyAlignment="0" applyProtection="0"/>
    <xf numFmtId="0" fontId="33" fillId="64" borderId="4" applyNumberFormat="0" applyAlignment="0" applyProtection="0"/>
    <xf numFmtId="41" fontId="0" fillId="0" borderId="0" applyFont="0" applyFill="0" applyBorder="0" applyAlignment="0" applyProtection="0"/>
    <xf numFmtId="0" fontId="133" fillId="65" borderId="3" applyNumberFormat="0" applyAlignment="0" applyProtection="0"/>
    <xf numFmtId="0" fontId="34" fillId="18" borderId="4" applyNumberFormat="0" applyAlignment="0" applyProtection="0"/>
    <xf numFmtId="0" fontId="34" fillId="19" borderId="4" applyNumberFormat="0" applyAlignment="0" applyProtection="0"/>
    <xf numFmtId="0" fontId="134" fillId="0" borderId="5" applyNumberFormat="0" applyFill="0" applyAlignment="0" applyProtection="0"/>
    <xf numFmtId="0" fontId="35" fillId="0" borderId="6" applyNumberFormat="0" applyFill="0" applyAlignment="0" applyProtection="0"/>
    <xf numFmtId="0" fontId="1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6" fillId="66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3" fontId="0" fillId="0" borderId="0" applyFont="0" applyFill="0" applyBorder="0" applyAlignment="0" applyProtection="0"/>
    <xf numFmtId="0" fontId="137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0" fillId="70" borderId="7" applyNumberFormat="0" applyFont="0" applyAlignment="0" applyProtection="0"/>
    <xf numFmtId="0" fontId="25" fillId="71" borderId="8" applyNumberFormat="0" applyFont="0" applyAlignment="0" applyProtection="0"/>
    <xf numFmtId="0" fontId="0" fillId="72" borderId="8" applyNumberFormat="0" applyAlignment="0" applyProtection="0"/>
    <xf numFmtId="9" fontId="0" fillId="0" borderId="0" applyFont="0" applyFill="0" applyBorder="0" applyAlignment="0" applyProtection="0"/>
    <xf numFmtId="0" fontId="138" fillId="7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0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41" fillId="0" borderId="10" applyNumberFormat="0" applyFill="0" applyAlignment="0" applyProtection="0"/>
    <xf numFmtId="0" fontId="142" fillId="0" borderId="11" applyNumberFormat="0" applyFill="0" applyAlignment="0" applyProtection="0"/>
    <xf numFmtId="0" fontId="42" fillId="0" borderId="12" applyNumberFormat="0" applyFill="0" applyAlignment="0" applyProtection="0"/>
    <xf numFmtId="0" fontId="143" fillId="0" borderId="13" applyNumberFormat="0" applyFill="0" applyAlignment="0" applyProtection="0"/>
    <xf numFmtId="0" fontId="43" fillId="0" borderId="14" applyNumberFormat="0" applyFill="0" applyAlignment="0" applyProtection="0"/>
    <xf numFmtId="0" fontId="1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4" fillId="0" borderId="15" applyNumberFormat="0" applyFill="0" applyAlignment="0" applyProtection="0"/>
    <xf numFmtId="0" fontId="44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6" fillId="74" borderId="17" applyNumberFormat="0" applyAlignment="0" applyProtection="0"/>
    <xf numFmtId="0" fontId="46" fillId="75" borderId="18" applyNumberFormat="0" applyAlignment="0" applyProtection="0"/>
    <xf numFmtId="0" fontId="46" fillId="76" borderId="18" applyNumberFormat="0" applyAlignment="0" applyProtection="0"/>
  </cellStyleXfs>
  <cellXfs count="71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horizontal="centerContinuous" vertical="center"/>
      <protection locked="0"/>
    </xf>
    <xf numFmtId="0" fontId="6" fillId="0" borderId="20" xfId="0" applyFont="1" applyBorder="1" applyAlignment="1" applyProtection="1">
      <alignment horizontal="centerContinuous" vertical="center"/>
      <protection locked="0"/>
    </xf>
    <xf numFmtId="0" fontId="6" fillId="0" borderId="21" xfId="0" applyFont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 applyProtection="1">
      <alignment horizontal="centerContinuous" vertical="center"/>
      <protection locked="0"/>
    </xf>
    <xf numFmtId="0" fontId="0" fillId="0" borderId="21" xfId="0" applyBorder="1" applyAlignment="1" applyProtection="1">
      <alignment horizontal="centerContinuous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36" xfId="0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39" fillId="0" borderId="22" xfId="122" applyBorder="1" applyAlignment="1" applyProtection="1">
      <alignment horizontal="center"/>
      <protection locked="0"/>
    </xf>
    <xf numFmtId="0" fontId="139" fillId="0" borderId="22" xfId="122" applyBorder="1" applyAlignment="1">
      <alignment horizontal="center"/>
      <protection/>
    </xf>
    <xf numFmtId="0" fontId="2" fillId="0" borderId="0" xfId="122" applyFont="1" applyAlignment="1" applyProtection="1">
      <alignment horizontal="centerContinuous" vertical="center"/>
      <protection locked="0"/>
    </xf>
    <xf numFmtId="0" fontId="0" fillId="0" borderId="28" xfId="118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7" fillId="0" borderId="0" xfId="0" applyFont="1" applyAlignment="1">
      <alignment vertical="center"/>
    </xf>
    <xf numFmtId="0" fontId="148" fillId="0" borderId="0" xfId="0" applyFont="1" applyAlignment="1">
      <alignment horizontal="center"/>
    </xf>
    <xf numFmtId="0" fontId="14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12" fillId="0" borderId="28" xfId="118" applyFont="1" applyBorder="1" applyAlignment="1" applyProtection="1">
      <alignment horizontal="center" vertical="center"/>
      <protection locked="0"/>
    </xf>
    <xf numFmtId="0" fontId="18" fillId="0" borderId="28" xfId="118" applyFont="1" applyBorder="1" applyAlignment="1">
      <alignment horizontal="center" vertical="center"/>
      <protection/>
    </xf>
    <xf numFmtId="0" fontId="14" fillId="0" borderId="44" xfId="118" applyFont="1" applyBorder="1" applyAlignment="1" applyProtection="1">
      <alignment horizontal="center" vertical="center"/>
      <protection locked="0"/>
    </xf>
    <xf numFmtId="0" fontId="15" fillId="0" borderId="29" xfId="118" applyFont="1" applyBorder="1" applyAlignment="1">
      <alignment horizontal="center" vertical="center"/>
      <protection/>
    </xf>
    <xf numFmtId="0" fontId="14" fillId="0" borderId="45" xfId="118" applyFont="1" applyBorder="1" applyAlignment="1" applyProtection="1">
      <alignment horizontal="center" vertical="center"/>
      <protection locked="0"/>
    </xf>
    <xf numFmtId="0" fontId="13" fillId="0" borderId="28" xfId="11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/>
      <protection locked="0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50" fillId="0" borderId="0" xfId="0" applyFont="1" applyAlignment="1" applyProtection="1">
      <alignment/>
      <protection locked="0"/>
    </xf>
    <xf numFmtId="0" fontId="151" fillId="0" borderId="0" xfId="0" applyFont="1" applyAlignment="1" applyProtection="1">
      <alignment/>
      <protection locked="0"/>
    </xf>
    <xf numFmtId="0" fontId="152" fillId="0" borderId="0" xfId="0" applyFont="1" applyAlignment="1" applyProtection="1">
      <alignment/>
      <protection locked="0"/>
    </xf>
    <xf numFmtId="0" fontId="153" fillId="0" borderId="0" xfId="0" applyFont="1" applyAlignment="1" applyProtection="1">
      <alignment/>
      <protection locked="0"/>
    </xf>
    <xf numFmtId="0" fontId="12" fillId="0" borderId="36" xfId="118" applyFont="1" applyBorder="1" applyAlignment="1" applyProtection="1">
      <alignment horizontal="center" vertical="center"/>
      <protection locked="0"/>
    </xf>
    <xf numFmtId="0" fontId="0" fillId="0" borderId="36" xfId="118" applyBorder="1" applyAlignment="1" applyProtection="1">
      <alignment horizontal="center" vertical="center"/>
      <protection locked="0"/>
    </xf>
    <xf numFmtId="0" fontId="18" fillId="0" borderId="36" xfId="118" applyFont="1" applyBorder="1" applyAlignment="1">
      <alignment horizontal="center" vertical="center"/>
      <protection/>
    </xf>
    <xf numFmtId="0" fontId="14" fillId="0" borderId="47" xfId="118" applyFont="1" applyBorder="1" applyAlignment="1" applyProtection="1">
      <alignment horizontal="center" vertical="center"/>
      <protection locked="0"/>
    </xf>
    <xf numFmtId="0" fontId="0" fillId="0" borderId="35" xfId="118" applyBorder="1" applyAlignment="1" applyProtection="1">
      <alignment horizontal="center" vertical="center"/>
      <protection locked="0"/>
    </xf>
    <xf numFmtId="0" fontId="10" fillId="0" borderId="48" xfId="118" applyFont="1" applyBorder="1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5" fillId="0" borderId="38" xfId="118" applyFont="1" applyBorder="1" applyAlignment="1">
      <alignment horizontal="center" vertical="center"/>
      <protection/>
    </xf>
    <xf numFmtId="0" fontId="12" fillId="0" borderId="41" xfId="118" applyFont="1" applyBorder="1" applyAlignment="1" applyProtection="1">
      <alignment horizontal="center" vertical="center"/>
      <protection locked="0"/>
    </xf>
    <xf numFmtId="165" fontId="139" fillId="0" borderId="22" xfId="122" applyNumberFormat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9" fillId="0" borderId="0" xfId="0" applyFont="1" applyAlignment="1">
      <alignment vertical="center"/>
    </xf>
    <xf numFmtId="0" fontId="2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6" fillId="0" borderId="28" xfId="0" applyFont="1" applyBorder="1" applyAlignment="1">
      <alignment horizontal="center" vertical="center"/>
    </xf>
    <xf numFmtId="0" fontId="26" fillId="0" borderId="38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left"/>
    </xf>
    <xf numFmtId="0" fontId="147" fillId="0" borderId="49" xfId="0" applyFont="1" applyBorder="1" applyAlignment="1">
      <alignment vertical="center"/>
    </xf>
    <xf numFmtId="0" fontId="149" fillId="0" borderId="49" xfId="0" applyFont="1" applyBorder="1" applyAlignment="1">
      <alignment vertical="center"/>
    </xf>
    <xf numFmtId="0" fontId="148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11" fillId="0" borderId="49" xfId="0" applyFont="1" applyBorder="1" applyAlignment="1">
      <alignment vertical="center"/>
    </xf>
    <xf numFmtId="0" fontId="10" fillId="0" borderId="49" xfId="0" applyFont="1" applyBorder="1" applyAlignment="1">
      <alignment horizontal="left" vertical="center"/>
    </xf>
    <xf numFmtId="0" fontId="18" fillId="0" borderId="49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46" xfId="0" applyFont="1" applyBorder="1" applyAlignment="1">
      <alignment/>
    </xf>
    <xf numFmtId="0" fontId="18" fillId="0" borderId="0" xfId="0" applyFont="1" applyAlignment="1">
      <alignment horizontal="center"/>
    </xf>
    <xf numFmtId="0" fontId="148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122" applyFont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0" fillId="0" borderId="28" xfId="118" applyBorder="1" applyAlignment="1">
      <alignment horizontal="center" vertical="center"/>
      <protection/>
    </xf>
    <xf numFmtId="0" fontId="12" fillId="0" borderId="42" xfId="118" applyFont="1" applyBorder="1" applyAlignment="1" applyProtection="1">
      <alignment horizontal="center" vertical="center"/>
      <protection locked="0"/>
    </xf>
    <xf numFmtId="0" fontId="0" fillId="0" borderId="33" xfId="118" applyBorder="1" applyAlignment="1" applyProtection="1">
      <alignment horizontal="center" vertical="center"/>
      <protection locked="0"/>
    </xf>
    <xf numFmtId="0" fontId="18" fillId="0" borderId="33" xfId="118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154" fillId="0" borderId="0" xfId="0" applyFont="1" applyAlignment="1">
      <alignment/>
    </xf>
    <xf numFmtId="0" fontId="154" fillId="0" borderId="0" xfId="0" applyFont="1" applyAlignment="1">
      <alignment horizontal="center" vertical="center"/>
    </xf>
    <xf numFmtId="0" fontId="155" fillId="0" borderId="0" xfId="0" applyFont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20" fontId="22" fillId="0" borderId="51" xfId="0" applyNumberFormat="1" applyFont="1" applyBorder="1" applyAlignment="1">
      <alignment/>
    </xf>
    <xf numFmtId="0" fontId="25" fillId="0" borderId="37" xfId="0" applyFont="1" applyBorder="1" applyAlignment="1">
      <alignment horizontal="center"/>
    </xf>
    <xf numFmtId="0" fontId="154" fillId="0" borderId="25" xfId="0" applyFont="1" applyBorder="1" applyAlignment="1">
      <alignment/>
    </xf>
    <xf numFmtId="0" fontId="25" fillId="0" borderId="52" xfId="0" applyFont="1" applyBorder="1" applyAlignment="1">
      <alignment horizontal="center" vertical="center"/>
    </xf>
    <xf numFmtId="20" fontId="22" fillId="0" borderId="30" xfId="0" applyNumberFormat="1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164" fontId="22" fillId="0" borderId="53" xfId="0" applyNumberFormat="1" applyFont="1" applyBorder="1" applyAlignment="1">
      <alignment horizontal="center" vertical="center"/>
    </xf>
    <xf numFmtId="0" fontId="156" fillId="0" borderId="0" xfId="0" applyFont="1" applyAlignment="1">
      <alignment horizontal="center"/>
    </xf>
    <xf numFmtId="164" fontId="22" fillId="0" borderId="25" xfId="0" applyNumberFormat="1" applyFont="1" applyBorder="1" applyAlignment="1">
      <alignment horizontal="center" vertical="center"/>
    </xf>
    <xf numFmtId="164" fontId="22" fillId="0" borderId="30" xfId="0" applyNumberFormat="1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15" fillId="0" borderId="34" xfId="118" applyFont="1" applyBorder="1" applyAlignment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139" fillId="0" borderId="51" xfId="122" applyBorder="1" applyAlignment="1" applyProtection="1">
      <alignment horizontal="center"/>
      <protection locked="0"/>
    </xf>
    <xf numFmtId="0" fontId="139" fillId="0" borderId="51" xfId="122" applyBorder="1" applyAlignment="1">
      <alignment horizontal="center"/>
      <protection/>
    </xf>
    <xf numFmtId="165" fontId="139" fillId="0" borderId="51" xfId="122" applyNumberFormat="1" applyBorder="1" applyAlignment="1">
      <alignment horizontal="center"/>
      <protection/>
    </xf>
    <xf numFmtId="0" fontId="139" fillId="0" borderId="54" xfId="122" applyBorder="1" applyAlignment="1" applyProtection="1">
      <alignment horizontal="center"/>
      <protection locked="0"/>
    </xf>
    <xf numFmtId="0" fontId="139" fillId="0" borderId="54" xfId="122" applyBorder="1" applyAlignment="1">
      <alignment horizontal="center"/>
      <protection/>
    </xf>
    <xf numFmtId="165" fontId="139" fillId="0" borderId="54" xfId="122" applyNumberFormat="1" applyBorder="1" applyAlignment="1">
      <alignment horizontal="center"/>
      <protection/>
    </xf>
    <xf numFmtId="165" fontId="139" fillId="0" borderId="55" xfId="122" applyNumberFormat="1" applyBorder="1" applyAlignment="1">
      <alignment horizontal="center"/>
      <protection/>
    </xf>
    <xf numFmtId="165" fontId="139" fillId="0" borderId="53" xfId="122" applyNumberFormat="1" applyBorder="1" applyAlignment="1">
      <alignment horizontal="center"/>
      <protection/>
    </xf>
    <xf numFmtId="0" fontId="139" fillId="0" borderId="0" xfId="122" applyProtection="1">
      <alignment/>
      <protection locked="0"/>
    </xf>
    <xf numFmtId="0" fontId="139" fillId="0" borderId="0" xfId="122" applyAlignment="1" applyProtection="1">
      <alignment horizontal="centerContinuous"/>
      <protection locked="0"/>
    </xf>
    <xf numFmtId="165" fontId="139" fillId="0" borderId="0" xfId="122" applyNumberFormat="1" applyAlignment="1" applyProtection="1">
      <alignment horizontal="centerContinuous"/>
      <protection locked="0"/>
    </xf>
    <xf numFmtId="1" fontId="139" fillId="0" borderId="0" xfId="122" applyNumberFormat="1" applyAlignment="1" applyProtection="1">
      <alignment horizontal="centerContinuous"/>
      <protection locked="0"/>
    </xf>
    <xf numFmtId="0" fontId="139" fillId="0" borderId="0" xfId="122" applyAlignment="1" applyProtection="1">
      <alignment horizontal="center"/>
      <protection locked="0"/>
    </xf>
    <xf numFmtId="165" fontId="139" fillId="0" borderId="0" xfId="122" applyNumberFormat="1" applyAlignment="1" applyProtection="1">
      <alignment horizontal="center"/>
      <protection locked="0"/>
    </xf>
    <xf numFmtId="1" fontId="139" fillId="0" borderId="0" xfId="122" applyNumberFormat="1" applyProtection="1">
      <alignment/>
      <protection locked="0"/>
    </xf>
    <xf numFmtId="1" fontId="139" fillId="0" borderId="0" xfId="122" applyNumberFormat="1" applyAlignment="1" applyProtection="1">
      <alignment horizontal="center"/>
      <protection locked="0"/>
    </xf>
    <xf numFmtId="0" fontId="157" fillId="0" borderId="0" xfId="122" applyFont="1" applyProtection="1">
      <alignment/>
      <protection locked="0"/>
    </xf>
    <xf numFmtId="0" fontId="139" fillId="0" borderId="53" xfId="122" applyBorder="1" applyAlignment="1" applyProtection="1">
      <alignment vertical="center"/>
      <protection locked="0"/>
    </xf>
    <xf numFmtId="0" fontId="139" fillId="0" borderId="0" xfId="122">
      <alignment/>
      <protection/>
    </xf>
    <xf numFmtId="0" fontId="29" fillId="0" borderId="0" xfId="118" applyFont="1" applyAlignment="1" applyProtection="1">
      <alignment vertical="center"/>
      <protection locked="0"/>
    </xf>
    <xf numFmtId="0" fontId="0" fillId="0" borderId="0" xfId="118" applyAlignment="1" applyProtection="1">
      <alignment horizontal="center"/>
      <protection locked="0"/>
    </xf>
    <xf numFmtId="0" fontId="0" fillId="0" borderId="0" xfId="118" applyProtection="1">
      <alignment/>
      <protection locked="0"/>
    </xf>
    <xf numFmtId="0" fontId="3" fillId="0" borderId="0" xfId="118" applyFont="1" applyAlignment="1" applyProtection="1">
      <alignment vertical="center"/>
      <protection locked="0"/>
    </xf>
    <xf numFmtId="0" fontId="3" fillId="0" borderId="0" xfId="118" applyFont="1" applyProtection="1">
      <alignment/>
      <protection locked="0"/>
    </xf>
    <xf numFmtId="0" fontId="5" fillId="0" borderId="19" xfId="118" applyFont="1" applyBorder="1" applyAlignment="1" applyProtection="1">
      <alignment horizontal="centerContinuous" vertical="center"/>
      <protection locked="0"/>
    </xf>
    <xf numFmtId="0" fontId="5" fillId="0" borderId="20" xfId="118" applyFont="1" applyBorder="1" applyAlignment="1" applyProtection="1">
      <alignment horizontal="centerContinuous" vertical="center"/>
      <protection locked="0"/>
    </xf>
    <xf numFmtId="0" fontId="3" fillId="0" borderId="19" xfId="118" applyFont="1" applyBorder="1" applyAlignment="1" applyProtection="1">
      <alignment horizontal="centerContinuous" vertical="center"/>
      <protection locked="0"/>
    </xf>
    <xf numFmtId="0" fontId="3" fillId="0" borderId="20" xfId="118" applyFont="1" applyBorder="1" applyAlignment="1" applyProtection="1">
      <alignment horizontal="centerContinuous" vertical="center"/>
      <protection locked="0"/>
    </xf>
    <xf numFmtId="0" fontId="3" fillId="0" borderId="21" xfId="118" applyFont="1" applyBorder="1" applyAlignment="1" applyProtection="1">
      <alignment horizontal="centerContinuous" vertical="center"/>
      <protection locked="0"/>
    </xf>
    <xf numFmtId="0" fontId="7" fillId="0" borderId="53" xfId="118" applyFont="1" applyBorder="1" applyAlignment="1" applyProtection="1">
      <alignment horizontal="center" vertical="center"/>
      <protection locked="0"/>
    </xf>
    <xf numFmtId="0" fontId="7" fillId="0" borderId="56" xfId="118" applyFont="1" applyBorder="1" applyAlignment="1" applyProtection="1">
      <alignment vertical="center"/>
      <protection locked="0"/>
    </xf>
    <xf numFmtId="0" fontId="8" fillId="0" borderId="56" xfId="118" applyFont="1" applyBorder="1" applyAlignment="1" applyProtection="1">
      <alignment horizontal="center" vertical="center" wrapText="1"/>
      <protection locked="0"/>
    </xf>
    <xf numFmtId="0" fontId="7" fillId="0" borderId="35" xfId="118" applyFont="1" applyBorder="1" applyAlignment="1" applyProtection="1">
      <alignment horizontal="center" vertical="center"/>
      <protection locked="0"/>
    </xf>
    <xf numFmtId="0" fontId="7" fillId="0" borderId="57" xfId="118" applyFont="1" applyBorder="1" applyAlignment="1" applyProtection="1">
      <alignment horizontal="center" vertical="center"/>
      <protection locked="0"/>
    </xf>
    <xf numFmtId="0" fontId="7" fillId="0" borderId="56" xfId="118" applyFont="1" applyBorder="1" applyAlignment="1" applyProtection="1">
      <alignment horizontal="center" vertical="center"/>
      <protection locked="0"/>
    </xf>
    <xf numFmtId="0" fontId="7" fillId="0" borderId="58" xfId="118" applyFont="1" applyBorder="1" applyAlignment="1" applyProtection="1">
      <alignment horizontal="center" vertical="center"/>
      <protection locked="0"/>
    </xf>
    <xf numFmtId="0" fontId="10" fillId="0" borderId="31" xfId="118" applyFont="1" applyBorder="1" applyAlignment="1" applyProtection="1">
      <alignment horizontal="center" vertical="center"/>
      <protection locked="0"/>
    </xf>
    <xf numFmtId="20" fontId="10" fillId="0" borderId="27" xfId="118" applyNumberFormat="1" applyFont="1" applyBorder="1" applyAlignment="1" applyProtection="1">
      <alignment horizontal="center" vertical="center"/>
      <protection locked="0"/>
    </xf>
    <xf numFmtId="0" fontId="15" fillId="0" borderId="58" xfId="118" applyFont="1" applyBorder="1" applyAlignment="1" applyProtection="1">
      <alignment horizontal="center" vertical="center"/>
      <protection locked="0"/>
    </xf>
    <xf numFmtId="0" fontId="10" fillId="0" borderId="30" xfId="118" applyFont="1" applyBorder="1" applyAlignment="1" applyProtection="1">
      <alignment horizontal="center" vertical="center"/>
      <protection locked="0"/>
    </xf>
    <xf numFmtId="20" fontId="10" fillId="0" borderId="30" xfId="118" applyNumberFormat="1" applyFont="1" applyBorder="1" applyAlignment="1" applyProtection="1">
      <alignment horizontal="center" vertical="center"/>
      <protection locked="0"/>
    </xf>
    <xf numFmtId="20" fontId="10" fillId="0" borderId="31" xfId="118" applyNumberFormat="1" applyFont="1" applyBorder="1" applyAlignment="1" applyProtection="1">
      <alignment horizontal="center" vertical="center"/>
      <protection locked="0"/>
    </xf>
    <xf numFmtId="20" fontId="10" fillId="0" borderId="59" xfId="118" applyNumberFormat="1" applyFont="1" applyBorder="1" applyAlignment="1" applyProtection="1">
      <alignment horizontal="center" vertical="center"/>
      <protection locked="0"/>
    </xf>
    <xf numFmtId="0" fontId="15" fillId="0" borderId="0" xfId="118" applyFont="1" applyAlignment="1" applyProtection="1">
      <alignment horizontal="center" vertical="center"/>
      <protection locked="0"/>
    </xf>
    <xf numFmtId="0" fontId="10" fillId="0" borderId="32" xfId="118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left" vertical="top"/>
      <protection locked="0"/>
    </xf>
    <xf numFmtId="0" fontId="139" fillId="0" borderId="49" xfId="122" applyBorder="1" applyProtection="1">
      <alignment/>
      <protection locked="0"/>
    </xf>
    <xf numFmtId="0" fontId="139" fillId="0" borderId="49" xfId="122" applyBorder="1" applyAlignment="1" applyProtection="1">
      <alignment horizontal="center"/>
      <protection locked="0"/>
    </xf>
    <xf numFmtId="165" fontId="139" fillId="0" borderId="49" xfId="122" applyNumberFormat="1" applyBorder="1" applyAlignment="1" applyProtection="1">
      <alignment horizontal="center"/>
      <protection locked="0"/>
    </xf>
    <xf numFmtId="0" fontId="139" fillId="0" borderId="60" xfId="122" applyBorder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3" fillId="0" borderId="53" xfId="122" applyFont="1" applyBorder="1" applyAlignment="1" applyProtection="1">
      <alignment vertical="center"/>
      <protection locked="0"/>
    </xf>
    <xf numFmtId="0" fontId="139" fillId="0" borderId="0" xfId="122" applyAlignment="1" applyProtection="1">
      <alignment horizontal="center" vertical="center"/>
      <protection locked="0"/>
    </xf>
    <xf numFmtId="0" fontId="139" fillId="0" borderId="20" xfId="122" applyBorder="1" applyAlignment="1" applyProtection="1">
      <alignment horizontal="center"/>
      <protection locked="0"/>
    </xf>
    <xf numFmtId="0" fontId="158" fillId="0" borderId="0" xfId="122" applyFont="1" applyProtection="1">
      <alignment/>
      <protection locked="0"/>
    </xf>
    <xf numFmtId="0" fontId="2" fillId="0" borderId="0" xfId="118" applyFont="1" applyAlignment="1" applyProtection="1">
      <alignment horizontal="centerContinuous" vertical="center"/>
      <protection locked="0"/>
    </xf>
    <xf numFmtId="0" fontId="7" fillId="0" borderId="26" xfId="118" applyFont="1" applyBorder="1" applyAlignment="1" applyProtection="1">
      <alignment horizontal="center" vertical="center"/>
      <protection locked="0"/>
    </xf>
    <xf numFmtId="0" fontId="7" fillId="0" borderId="61" xfId="118" applyFont="1" applyBorder="1" applyAlignment="1" applyProtection="1">
      <alignment horizontal="center" vertical="center"/>
      <protection locked="0"/>
    </xf>
    <xf numFmtId="0" fontId="7" fillId="0" borderId="21" xfId="118" applyFont="1" applyBorder="1" applyAlignment="1" applyProtection="1">
      <alignment horizontal="center" vertical="center"/>
      <protection locked="0"/>
    </xf>
    <xf numFmtId="0" fontId="7" fillId="0" borderId="0" xfId="118" applyFont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159" fillId="0" borderId="28" xfId="0" applyFont="1" applyBorder="1" applyAlignment="1" applyProtection="1">
      <alignment horizontal="center" vertical="center"/>
      <protection locked="0"/>
    </xf>
    <xf numFmtId="0" fontId="159" fillId="0" borderId="33" xfId="0" applyFont="1" applyBorder="1" applyAlignment="1" applyProtection="1">
      <alignment horizontal="center" vertical="center"/>
      <protection locked="0"/>
    </xf>
    <xf numFmtId="0" fontId="10" fillId="0" borderId="0" xfId="118" applyFont="1" applyAlignment="1" applyProtection="1">
      <alignment horizontal="center" vertical="center"/>
      <protection locked="0"/>
    </xf>
    <xf numFmtId="20" fontId="10" fillId="0" borderId="0" xfId="118" applyNumberFormat="1" applyFont="1" applyAlignment="1" applyProtection="1">
      <alignment horizontal="center" vertical="center"/>
      <protection locked="0"/>
    </xf>
    <xf numFmtId="0" fontId="11" fillId="0" borderId="0" xfId="118" applyFont="1" applyAlignment="1" applyProtection="1">
      <alignment vertical="center"/>
      <protection locked="0"/>
    </xf>
    <xf numFmtId="0" fontId="10" fillId="0" borderId="0" xfId="118" applyFont="1" applyAlignment="1" applyProtection="1">
      <alignment vertical="center"/>
      <protection locked="0"/>
    </xf>
    <xf numFmtId="0" fontId="160" fillId="0" borderId="0" xfId="0" applyFont="1" applyAlignment="1" applyProtection="1">
      <alignment horizontal="left" vertical="center"/>
      <protection locked="0"/>
    </xf>
    <xf numFmtId="0" fontId="139" fillId="0" borderId="62" xfId="122" applyBorder="1" applyAlignment="1" applyProtection="1">
      <alignment vertical="center"/>
      <protection locked="0"/>
    </xf>
    <xf numFmtId="0" fontId="161" fillId="0" borderId="0" xfId="122" applyFont="1" applyProtection="1">
      <alignment/>
      <protection locked="0"/>
    </xf>
    <xf numFmtId="20" fontId="10" fillId="0" borderId="53" xfId="118" applyNumberFormat="1" applyFont="1" applyBorder="1" applyAlignment="1" applyProtection="1">
      <alignment horizontal="center" vertical="center"/>
      <protection locked="0"/>
    </xf>
    <xf numFmtId="0" fontId="18" fillId="0" borderId="35" xfId="118" applyFont="1" applyBorder="1" applyAlignment="1">
      <alignment horizontal="center" vertical="center"/>
      <protection/>
    </xf>
    <xf numFmtId="0" fontId="155" fillId="0" borderId="0" xfId="118" applyFont="1" applyAlignment="1" applyProtection="1">
      <alignment vertical="center"/>
      <protection locked="0"/>
    </xf>
    <xf numFmtId="0" fontId="12" fillId="0" borderId="44" xfId="118" applyFont="1" applyBorder="1" applyAlignment="1" applyProtection="1">
      <alignment horizontal="center" vertical="center"/>
      <protection locked="0"/>
    </xf>
    <xf numFmtId="0" fontId="12" fillId="77" borderId="63" xfId="118" applyFont="1" applyFill="1" applyBorder="1" applyAlignment="1" applyProtection="1">
      <alignment horizontal="center" vertical="center"/>
      <protection locked="0"/>
    </xf>
    <xf numFmtId="0" fontId="0" fillId="77" borderId="63" xfId="118" applyFill="1" applyBorder="1" applyAlignment="1" applyProtection="1">
      <alignment horizontal="center" vertical="center"/>
      <protection locked="0"/>
    </xf>
    <xf numFmtId="0" fontId="0" fillId="77" borderId="64" xfId="118" applyFill="1" applyBorder="1" applyAlignment="1" applyProtection="1">
      <alignment horizontal="center" vertical="center"/>
      <protection locked="0"/>
    </xf>
    <xf numFmtId="0" fontId="3" fillId="78" borderId="0" xfId="0" applyFont="1" applyFill="1" applyAlignment="1" applyProtection="1">
      <alignment/>
      <protection locked="0"/>
    </xf>
    <xf numFmtId="0" fontId="0" fillId="78" borderId="0" xfId="0" applyFont="1" applyFill="1" applyAlignment="1" applyProtection="1">
      <alignment/>
      <protection locked="0"/>
    </xf>
    <xf numFmtId="0" fontId="4" fillId="78" borderId="0" xfId="0" applyFont="1" applyFill="1" applyAlignment="1" applyProtection="1">
      <alignment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>
      <alignment horizontal="center" vertical="center"/>
    </xf>
    <xf numFmtId="0" fontId="16" fillId="0" borderId="53" xfId="0" applyFont="1" applyBorder="1" applyAlignment="1" applyProtection="1">
      <alignment horizontal="center"/>
      <protection locked="0"/>
    </xf>
    <xf numFmtId="0" fontId="16" fillId="0" borderId="6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0" fontId="22" fillId="0" borderId="32" xfId="0" applyNumberFormat="1" applyFont="1" applyBorder="1" applyAlignment="1">
      <alignment/>
    </xf>
    <xf numFmtId="20" fontId="10" fillId="0" borderId="32" xfId="118" applyNumberFormat="1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21" fillId="0" borderId="6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53" fillId="0" borderId="0" xfId="118" applyFont="1" applyAlignment="1" applyProtection="1">
      <alignment vertical="center"/>
      <protection locked="0"/>
    </xf>
    <xf numFmtId="0" fontId="162" fillId="0" borderId="0" xfId="0" applyFont="1" applyAlignment="1" applyProtection="1">
      <alignment/>
      <protection locked="0"/>
    </xf>
    <xf numFmtId="0" fontId="29" fillId="0" borderId="0" xfId="118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0" fontId="163" fillId="0" borderId="0" xfId="0" applyFont="1" applyAlignment="1" applyProtection="1">
      <alignment horizontal="center"/>
      <protection locked="0"/>
    </xf>
    <xf numFmtId="0" fontId="0" fillId="0" borderId="36" xfId="0" applyFont="1" applyBorder="1" applyAlignment="1">
      <alignment horizontal="center" vertical="center" wrapText="1"/>
    </xf>
    <xf numFmtId="0" fontId="164" fillId="0" borderId="65" xfId="0" applyFont="1" applyBorder="1" applyAlignment="1">
      <alignment horizontal="center" vertical="center" wrapText="1"/>
    </xf>
    <xf numFmtId="0" fontId="164" fillId="0" borderId="28" xfId="0" applyFont="1" applyBorder="1" applyAlignment="1">
      <alignment horizontal="center" vertical="center" wrapText="1"/>
    </xf>
    <xf numFmtId="0" fontId="152" fillId="0" borderId="0" xfId="0" applyFont="1" applyAlignment="1" applyProtection="1">
      <alignment vertical="center"/>
      <protection locked="0"/>
    </xf>
    <xf numFmtId="0" fontId="20" fillId="0" borderId="66" xfId="0" applyFont="1" applyBorder="1" applyAlignment="1">
      <alignment horizontal="center" vertical="center"/>
    </xf>
    <xf numFmtId="0" fontId="14" fillId="0" borderId="28" xfId="118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>
      <alignment horizontal="center" vertical="center"/>
    </xf>
    <xf numFmtId="0" fontId="165" fillId="0" borderId="0" xfId="0" applyFont="1" applyAlignment="1">
      <alignment/>
    </xf>
    <xf numFmtId="0" fontId="166" fillId="0" borderId="0" xfId="0" applyFont="1" applyAlignment="1">
      <alignment/>
    </xf>
    <xf numFmtId="0" fontId="167" fillId="0" borderId="0" xfId="0" applyFont="1" applyAlignment="1">
      <alignment/>
    </xf>
    <xf numFmtId="0" fontId="12" fillId="0" borderId="65" xfId="118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50" fillId="0" borderId="0" xfId="122" applyFont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30" xfId="118" applyFont="1" applyBorder="1" applyAlignment="1" applyProtection="1">
      <alignment vertical="center"/>
      <protection locked="0"/>
    </xf>
    <xf numFmtId="0" fontId="150" fillId="0" borderId="0" xfId="122" applyFont="1" applyProtection="1">
      <alignment/>
      <protection locked="0"/>
    </xf>
    <xf numFmtId="0" fontId="10" fillId="0" borderId="52" xfId="118" applyFont="1" applyBorder="1" applyAlignment="1" applyProtection="1">
      <alignment vertical="center"/>
      <protection locked="0"/>
    </xf>
    <xf numFmtId="1" fontId="139" fillId="0" borderId="0" xfId="122" applyNumberFormat="1" applyAlignment="1" applyProtection="1">
      <alignment horizontal="center" vertical="center"/>
      <protection locked="0"/>
    </xf>
    <xf numFmtId="1" fontId="139" fillId="0" borderId="58" xfId="122" applyNumberFormat="1" applyBorder="1" applyAlignment="1" applyProtection="1">
      <alignment horizontal="center" vertical="center"/>
      <protection locked="0"/>
    </xf>
    <xf numFmtId="1" fontId="139" fillId="0" borderId="25" xfId="122" applyNumberFormat="1" applyBorder="1" applyAlignment="1" applyProtection="1">
      <alignment horizontal="center" vertical="center"/>
      <protection locked="0"/>
    </xf>
    <xf numFmtId="1" fontId="30" fillId="0" borderId="0" xfId="122" applyNumberFormat="1" applyFont="1" applyAlignment="1" applyProtection="1">
      <alignment horizontal="center" vertical="center"/>
      <protection locked="0"/>
    </xf>
    <xf numFmtId="1" fontId="30" fillId="0" borderId="58" xfId="122" applyNumberFormat="1" applyFont="1" applyBorder="1" applyAlignment="1" applyProtection="1">
      <alignment horizontal="center" vertical="center"/>
      <protection locked="0"/>
    </xf>
    <xf numFmtId="0" fontId="10" fillId="0" borderId="31" xfId="118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0" fillId="0" borderId="0" xfId="0" applyAlignment="1" applyProtection="1">
      <alignment horizontal="centerContinuous" vertical="center"/>
      <protection locked="0"/>
    </xf>
    <xf numFmtId="0" fontId="139" fillId="0" borderId="0" xfId="122" applyAlignment="1" applyProtection="1">
      <alignment vertical="center"/>
      <protection locked="0"/>
    </xf>
    <xf numFmtId="0" fontId="10" fillId="7" borderId="68" xfId="0" applyFont="1" applyFill="1" applyBorder="1" applyAlignment="1" applyProtection="1">
      <alignment vertical="center"/>
      <protection locked="0"/>
    </xf>
    <xf numFmtId="0" fontId="12" fillId="0" borderId="42" xfId="118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7" borderId="31" xfId="0" applyFont="1" applyFill="1" applyBorder="1" applyAlignment="1">
      <alignment vertical="center"/>
    </xf>
    <xf numFmtId="0" fontId="10" fillId="0" borderId="31" xfId="0" applyFont="1" applyBorder="1" applyAlignment="1" applyProtection="1">
      <alignment vertical="center"/>
      <protection locked="0"/>
    </xf>
    <xf numFmtId="0" fontId="26" fillId="0" borderId="30" xfId="0" applyFont="1" applyBorder="1" applyAlignment="1">
      <alignment vertical="center"/>
    </xf>
    <xf numFmtId="0" fontId="26" fillId="0" borderId="32" xfId="0" applyFont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53" fillId="0" borderId="0" xfId="0" applyFont="1" applyAlignment="1" applyProtection="1">
      <alignment horizontal="left" vertical="center"/>
      <protection locked="0"/>
    </xf>
    <xf numFmtId="0" fontId="153" fillId="0" borderId="0" xfId="0" applyFont="1" applyAlignment="1" applyProtection="1">
      <alignment horizontal="left"/>
      <protection locked="0"/>
    </xf>
    <xf numFmtId="0" fontId="153" fillId="0" borderId="0" xfId="0" applyFont="1" applyAlignment="1" applyProtection="1">
      <alignment horizontal="center"/>
      <protection locked="0"/>
    </xf>
    <xf numFmtId="0" fontId="153" fillId="0" borderId="0" xfId="0" applyFont="1" applyAlignment="1" applyProtection="1">
      <alignment horizontal="center" vertical="center"/>
      <protection locked="0"/>
    </xf>
    <xf numFmtId="0" fontId="155" fillId="0" borderId="31" xfId="0" applyFont="1" applyBorder="1" applyAlignment="1" applyProtection="1">
      <alignment vertical="center"/>
      <protection locked="0"/>
    </xf>
    <xf numFmtId="0" fontId="155" fillId="0" borderId="30" xfId="0" applyFont="1" applyBorder="1" applyAlignment="1">
      <alignment vertical="center"/>
    </xf>
    <xf numFmtId="0" fontId="151" fillId="2" borderId="0" xfId="0" applyFont="1" applyFill="1" applyAlignment="1" applyProtection="1">
      <alignment/>
      <protection locked="0"/>
    </xf>
    <xf numFmtId="0" fontId="11" fillId="0" borderId="32" xfId="0" applyFont="1" applyBorder="1" applyAlignment="1">
      <alignment vertical="center"/>
    </xf>
    <xf numFmtId="0" fontId="168" fillId="0" borderId="31" xfId="0" applyFont="1" applyBorder="1" applyAlignment="1">
      <alignment vertical="center"/>
    </xf>
    <xf numFmtId="0" fontId="18" fillId="0" borderId="65" xfId="118" applyFont="1" applyBorder="1" applyAlignment="1">
      <alignment horizontal="center" vertical="center"/>
      <protection/>
    </xf>
    <xf numFmtId="0" fontId="149" fillId="0" borderId="0" xfId="118" applyFont="1" applyAlignment="1" applyProtection="1">
      <alignment horizontal="center" vertical="center"/>
      <protection locked="0"/>
    </xf>
    <xf numFmtId="0" fontId="149" fillId="0" borderId="0" xfId="0" applyFont="1" applyAlignment="1" applyProtection="1">
      <alignment vertical="center"/>
      <protection locked="0"/>
    </xf>
    <xf numFmtId="20" fontId="149" fillId="0" borderId="0" xfId="118" applyNumberFormat="1" applyFont="1" applyAlignment="1" applyProtection="1">
      <alignment horizontal="center" vertical="center"/>
      <protection locked="0"/>
    </xf>
    <xf numFmtId="0" fontId="162" fillId="0" borderId="0" xfId="118" applyFont="1" applyAlignment="1" applyProtection="1">
      <alignment horizontal="center" vertical="center"/>
      <protection locked="0"/>
    </xf>
    <xf numFmtId="0" fontId="148" fillId="0" borderId="0" xfId="118" applyFont="1" applyAlignment="1">
      <alignment horizontal="center" vertical="center"/>
      <protection/>
    </xf>
    <xf numFmtId="0" fontId="169" fillId="0" borderId="0" xfId="118" applyFont="1" applyAlignment="1">
      <alignment horizontal="center" vertical="center"/>
      <protection/>
    </xf>
    <xf numFmtId="0" fontId="155" fillId="0" borderId="48" xfId="118" applyFont="1" applyBorder="1" applyAlignment="1" applyProtection="1">
      <alignment vertical="center"/>
      <protection locked="0"/>
    </xf>
    <xf numFmtId="0" fontId="0" fillId="0" borderId="65" xfId="118" applyBorder="1" applyAlignment="1" applyProtection="1">
      <alignment horizontal="center" vertical="center"/>
      <protection locked="0"/>
    </xf>
    <xf numFmtId="0" fontId="170" fillId="0" borderId="0" xfId="0" applyFont="1" applyAlignment="1" applyProtection="1">
      <alignment/>
      <protection locked="0"/>
    </xf>
    <xf numFmtId="0" fontId="20" fillId="0" borderId="69" xfId="0" applyFont="1" applyBorder="1" applyAlignment="1">
      <alignment horizontal="center" vertical="center"/>
    </xf>
    <xf numFmtId="0" fontId="151" fillId="0" borderId="70" xfId="118" applyFont="1" applyBorder="1" applyAlignment="1" applyProtection="1">
      <alignment horizontal="left" vertical="center"/>
      <protection locked="0"/>
    </xf>
    <xf numFmtId="0" fontId="14" fillId="0" borderId="43" xfId="118" applyFont="1" applyBorder="1" applyAlignment="1" applyProtection="1">
      <alignment horizontal="center" vertical="center"/>
      <protection locked="0"/>
    </xf>
    <xf numFmtId="0" fontId="12" fillId="0" borderId="0" xfId="118" applyFont="1" applyAlignment="1" applyProtection="1">
      <alignment horizontal="center" vertical="center"/>
      <protection locked="0"/>
    </xf>
    <xf numFmtId="0" fontId="0" fillId="0" borderId="0" xfId="118" applyAlignment="1" applyProtection="1">
      <alignment horizontal="center" vertical="center"/>
      <protection locked="0"/>
    </xf>
    <xf numFmtId="0" fontId="18" fillId="0" borderId="0" xfId="118" applyFont="1" applyAlignment="1" applyProtection="1">
      <alignment horizontal="center" vertical="center"/>
      <protection locked="0"/>
    </xf>
    <xf numFmtId="0" fontId="14" fillId="0" borderId="0" xfId="118" applyFont="1" applyAlignment="1" applyProtection="1">
      <alignment horizontal="center" vertical="center"/>
      <protection locked="0"/>
    </xf>
    <xf numFmtId="0" fontId="171" fillId="0" borderId="0" xfId="118" applyFont="1" applyAlignment="1" applyProtection="1">
      <alignment vertical="center"/>
      <protection locked="0"/>
    </xf>
    <xf numFmtId="0" fontId="172" fillId="0" borderId="25" xfId="0" applyFont="1" applyBorder="1" applyAlignment="1" applyProtection="1">
      <alignment horizontal="center"/>
      <protection locked="0"/>
    </xf>
    <xf numFmtId="0" fontId="173" fillId="0" borderId="0" xfId="0" applyFont="1" applyAlignment="1">
      <alignment vertical="center"/>
    </xf>
    <xf numFmtId="0" fontId="174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0" fillId="0" borderId="71" xfId="0" applyFont="1" applyBorder="1" applyAlignment="1">
      <alignment horizontal="center" vertical="center"/>
    </xf>
    <xf numFmtId="0" fontId="0" fillId="79" borderId="0" xfId="0" applyFont="1" applyFill="1" applyAlignment="1" applyProtection="1">
      <alignment/>
      <protection locked="0"/>
    </xf>
    <xf numFmtId="0" fontId="10" fillId="0" borderId="32" xfId="0" applyFont="1" applyBorder="1" applyAlignment="1">
      <alignment vertical="center"/>
    </xf>
    <xf numFmtId="0" fontId="0" fillId="0" borderId="32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33" xfId="118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2" fillId="0" borderId="28" xfId="118" applyFont="1" applyBorder="1" applyAlignment="1" applyProtection="1">
      <alignment horizontal="left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151" fillId="0" borderId="72" xfId="118" applyFont="1" applyBorder="1" applyAlignment="1" applyProtection="1">
      <alignment horizontal="left" vertical="center"/>
      <protection locked="0"/>
    </xf>
    <xf numFmtId="0" fontId="55" fillId="0" borderId="73" xfId="118" applyFont="1" applyBorder="1" applyAlignment="1" applyProtection="1">
      <alignment horizontal="center" vertical="center"/>
      <protection locked="0"/>
    </xf>
    <xf numFmtId="0" fontId="56" fillId="0" borderId="74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12" fillId="0" borderId="44" xfId="118" applyFont="1" applyBorder="1" applyAlignment="1" applyProtection="1">
      <alignment horizontal="left" vertical="center"/>
      <protection locked="0"/>
    </xf>
    <xf numFmtId="0" fontId="12" fillId="0" borderId="75" xfId="118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160" fillId="0" borderId="0" xfId="0" applyFont="1" applyAlignment="1">
      <alignment horizontal="center"/>
    </xf>
    <xf numFmtId="0" fontId="160" fillId="0" borderId="0" xfId="0" applyFont="1" applyAlignment="1">
      <alignment horizontal="center" vertical="center"/>
    </xf>
    <xf numFmtId="0" fontId="175" fillId="0" borderId="28" xfId="118" applyFont="1" applyBorder="1" applyAlignment="1">
      <alignment horizontal="center" vertical="center"/>
      <protection/>
    </xf>
    <xf numFmtId="0" fontId="0" fillId="0" borderId="76" xfId="118" applyBorder="1" applyAlignment="1" applyProtection="1">
      <alignment horizontal="center" vertical="center"/>
      <protection locked="0"/>
    </xf>
    <xf numFmtId="0" fontId="18" fillId="0" borderId="44" xfId="118" applyFont="1" applyBorder="1" applyAlignment="1">
      <alignment horizontal="center" vertical="center"/>
      <protection/>
    </xf>
    <xf numFmtId="0" fontId="18" fillId="0" borderId="77" xfId="118" applyFont="1" applyBorder="1" applyAlignment="1">
      <alignment horizontal="center" vertical="center"/>
      <protection/>
    </xf>
    <xf numFmtId="0" fontId="12" fillId="0" borderId="70" xfId="118" applyFont="1" applyBorder="1" applyAlignment="1" applyProtection="1">
      <alignment horizontal="center" vertical="center"/>
      <protection locked="0"/>
    </xf>
    <xf numFmtId="0" fontId="159" fillId="0" borderId="65" xfId="0" applyFont="1" applyBorder="1" applyAlignment="1" applyProtection="1">
      <alignment horizontal="center" vertical="center"/>
      <protection locked="0"/>
    </xf>
    <xf numFmtId="0" fontId="151" fillId="0" borderId="7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4" fontId="175" fillId="0" borderId="0" xfId="0" applyNumberFormat="1" applyFont="1" applyAlignment="1" applyProtection="1">
      <alignment horizontal="center"/>
      <protection locked="0"/>
    </xf>
    <xf numFmtId="0" fontId="26" fillId="0" borderId="31" xfId="0" applyFont="1" applyBorder="1" applyAlignment="1" applyProtection="1">
      <alignment vertical="center"/>
      <protection locked="0"/>
    </xf>
    <xf numFmtId="0" fontId="151" fillId="0" borderId="44" xfId="0" applyFont="1" applyBorder="1" applyAlignment="1" applyProtection="1">
      <alignment horizontal="left" vertical="center"/>
      <protection locked="0"/>
    </xf>
    <xf numFmtId="0" fontId="151" fillId="0" borderId="42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1" fillId="0" borderId="76" xfId="118" applyFont="1" applyBorder="1" applyAlignment="1" applyProtection="1">
      <alignment horizontal="left" vertical="center"/>
      <protection locked="0"/>
    </xf>
    <xf numFmtId="0" fontId="12" fillId="0" borderId="78" xfId="118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6" fillId="0" borderId="2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2" fillId="77" borderId="63" xfId="118" applyFont="1" applyFill="1" applyBorder="1" applyAlignment="1" applyProtection="1">
      <alignment horizontal="left" vertical="center"/>
      <protection locked="0"/>
    </xf>
    <xf numFmtId="0" fontId="172" fillId="77" borderId="63" xfId="118" applyFont="1" applyFill="1" applyBorder="1" applyAlignment="1" applyProtection="1">
      <alignment horizontal="left" vertical="center"/>
      <protection locked="0"/>
    </xf>
    <xf numFmtId="0" fontId="11" fillId="0" borderId="31" xfId="118" applyFont="1" applyBorder="1" applyAlignment="1" applyProtection="1">
      <alignment vertical="center"/>
      <protection locked="0"/>
    </xf>
    <xf numFmtId="0" fontId="10" fillId="0" borderId="59" xfId="0" applyFont="1" applyBorder="1" applyAlignment="1" applyProtection="1">
      <alignment vertical="center"/>
      <protection locked="0"/>
    </xf>
    <xf numFmtId="0" fontId="12" fillId="77" borderId="64" xfId="118" applyFont="1" applyFill="1" applyBorder="1" applyAlignment="1" applyProtection="1">
      <alignment horizontal="left" vertical="center"/>
      <protection locked="0"/>
    </xf>
    <xf numFmtId="0" fontId="12" fillId="77" borderId="28" xfId="118" applyFont="1" applyFill="1" applyBorder="1" applyAlignment="1" applyProtection="1">
      <alignment horizontal="center" vertical="center"/>
      <protection locked="0"/>
    </xf>
    <xf numFmtId="0" fontId="58" fillId="0" borderId="28" xfId="118" applyFont="1" applyBorder="1" applyAlignment="1">
      <alignment horizontal="center" vertical="center"/>
      <protection/>
    </xf>
    <xf numFmtId="0" fontId="60" fillId="0" borderId="29" xfId="118" applyFont="1" applyBorder="1" applyAlignment="1">
      <alignment horizontal="center" vertical="center"/>
      <protection/>
    </xf>
    <xf numFmtId="0" fontId="153" fillId="0" borderId="0" xfId="122" applyFont="1" applyAlignment="1" applyProtection="1">
      <alignment horizontal="center" vertical="center"/>
      <protection locked="0"/>
    </xf>
    <xf numFmtId="0" fontId="177" fillId="0" borderId="0" xfId="122" applyFont="1" applyAlignment="1" applyProtection="1">
      <alignment horizontal="center" vertical="center"/>
      <protection locked="0"/>
    </xf>
    <xf numFmtId="0" fontId="4" fillId="0" borderId="0" xfId="122" applyFont="1" applyAlignment="1" applyProtection="1">
      <alignment horizontal="center" vertical="center"/>
      <protection locked="0"/>
    </xf>
    <xf numFmtId="0" fontId="4" fillId="0" borderId="0" xfId="122" applyFont="1" applyAlignment="1" applyProtection="1">
      <alignment horizontal="center"/>
      <protection locked="0"/>
    </xf>
    <xf numFmtId="0" fontId="177" fillId="0" borderId="0" xfId="122" applyFont="1" applyAlignment="1" applyProtection="1">
      <alignment horizontal="center"/>
      <protection locked="0"/>
    </xf>
    <xf numFmtId="0" fontId="157" fillId="0" borderId="0" xfId="122" applyFont="1" applyAlignment="1" applyProtection="1">
      <alignment horizontal="center"/>
      <protection locked="0"/>
    </xf>
    <xf numFmtId="1" fontId="157" fillId="0" borderId="0" xfId="122" applyNumberFormat="1" applyFont="1" applyAlignment="1" applyProtection="1">
      <alignment horizontal="center" vertical="center"/>
      <protection locked="0"/>
    </xf>
    <xf numFmtId="1" fontId="177" fillId="0" borderId="0" xfId="122" applyNumberFormat="1" applyFont="1" applyAlignment="1" applyProtection="1">
      <alignment horizontal="center" vertical="center"/>
      <protection locked="0"/>
    </xf>
    <xf numFmtId="0" fontId="152" fillId="0" borderId="0" xfId="0" applyFont="1" applyAlignment="1" applyProtection="1">
      <alignment horizontal="center"/>
      <protection locked="0"/>
    </xf>
    <xf numFmtId="0" fontId="11" fillId="0" borderId="31" xfId="0" applyFont="1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vertical="center"/>
      <protection locked="0"/>
    </xf>
    <xf numFmtId="165" fontId="139" fillId="0" borderId="22" xfId="122" applyNumberFormat="1" applyBorder="1" applyAlignment="1" applyProtection="1">
      <alignment horizontal="center"/>
      <protection locked="0"/>
    </xf>
    <xf numFmtId="0" fontId="139" fillId="0" borderId="0" xfId="122" applyAlignment="1">
      <alignment horizontal="center"/>
      <protection/>
    </xf>
    <xf numFmtId="165" fontId="139" fillId="0" borderId="0" xfId="122" applyNumberFormat="1" applyAlignment="1">
      <alignment horizontal="center"/>
      <protection/>
    </xf>
    <xf numFmtId="0" fontId="139" fillId="0" borderId="53" xfId="122" applyBorder="1" applyAlignment="1">
      <alignment vertical="center"/>
      <protection/>
    </xf>
    <xf numFmtId="0" fontId="11" fillId="0" borderId="59" xfId="0" applyFont="1" applyBorder="1" applyAlignment="1" applyProtection="1">
      <alignment vertical="center"/>
      <protection locked="0"/>
    </xf>
    <xf numFmtId="0" fontId="15" fillId="0" borderId="79" xfId="118" applyFont="1" applyBorder="1" applyAlignment="1">
      <alignment horizontal="center" vertical="center"/>
      <protection/>
    </xf>
    <xf numFmtId="0" fontId="18" fillId="0" borderId="80" xfId="118" applyFont="1" applyBorder="1" applyAlignment="1">
      <alignment horizontal="center" vertical="center"/>
      <protection/>
    </xf>
    <xf numFmtId="0" fontId="139" fillId="0" borderId="27" xfId="122" applyBorder="1" applyAlignment="1">
      <alignment vertical="center"/>
      <protection/>
    </xf>
    <xf numFmtId="0" fontId="0" fillId="0" borderId="42" xfId="118" applyBorder="1" applyAlignment="1" applyProtection="1">
      <alignment horizontal="center" vertical="center"/>
      <protection locked="0"/>
    </xf>
    <xf numFmtId="0" fontId="0" fillId="0" borderId="81" xfId="118" applyBorder="1" applyAlignment="1" applyProtection="1">
      <alignment horizontal="center" vertical="center"/>
      <protection locked="0"/>
    </xf>
    <xf numFmtId="0" fontId="15" fillId="0" borderId="69" xfId="118" applyFont="1" applyBorder="1" applyAlignment="1">
      <alignment horizontal="center" vertical="center"/>
      <protection/>
    </xf>
    <xf numFmtId="0" fontId="15" fillId="0" borderId="82" xfId="118" applyFont="1" applyBorder="1" applyAlignment="1">
      <alignment horizontal="center" vertical="center"/>
      <protection/>
    </xf>
    <xf numFmtId="0" fontId="14" fillId="0" borderId="65" xfId="118" applyFont="1" applyBorder="1" applyAlignment="1" applyProtection="1">
      <alignment horizontal="center" vertical="center"/>
      <protection locked="0"/>
    </xf>
    <xf numFmtId="0" fontId="14" fillId="0" borderId="33" xfId="118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68" xfId="0" applyFont="1" applyBorder="1" applyAlignment="1" applyProtection="1">
      <alignment vertical="center"/>
      <protection locked="0"/>
    </xf>
    <xf numFmtId="0" fontId="178" fillId="0" borderId="0" xfId="122" applyFont="1" applyProtection="1">
      <alignment/>
      <protection locked="0"/>
    </xf>
    <xf numFmtId="0" fontId="10" fillId="0" borderId="27" xfId="0" applyFont="1" applyBorder="1" applyAlignment="1">
      <alignment vertical="center"/>
    </xf>
    <xf numFmtId="0" fontId="151" fillId="0" borderId="83" xfId="118" applyFont="1" applyBorder="1" applyAlignment="1" applyProtection="1">
      <alignment horizontal="left" vertical="center"/>
      <protection locked="0"/>
    </xf>
    <xf numFmtId="0" fontId="155" fillId="0" borderId="0" xfId="0" applyFont="1" applyAlignment="1">
      <alignment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>
      <alignment horizontal="center" vertical="center"/>
    </xf>
    <xf numFmtId="0" fontId="16" fillId="0" borderId="56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179" fillId="0" borderId="0" xfId="0" applyFont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24" fillId="0" borderId="0" xfId="118" applyFont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10" fillId="0" borderId="27" xfId="118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2" xfId="118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 shrinkToFit="1"/>
    </xf>
    <xf numFmtId="0" fontId="159" fillId="0" borderId="31" xfId="0" applyFont="1" applyBorder="1" applyAlignment="1" applyProtection="1">
      <alignment vertical="center"/>
      <protection locked="0"/>
    </xf>
    <xf numFmtId="0" fontId="159" fillId="0" borderId="52" xfId="0" applyFont="1" applyBorder="1" applyAlignment="1" applyProtection="1">
      <alignment vertical="center"/>
      <protection locked="0"/>
    </xf>
    <xf numFmtId="0" fontId="11" fillId="0" borderId="30" xfId="118" applyFont="1" applyBorder="1" applyAlignment="1" applyProtection="1">
      <alignment vertical="center"/>
      <protection locked="0"/>
    </xf>
    <xf numFmtId="0" fontId="11" fillId="0" borderId="30" xfId="125" applyFont="1" applyBorder="1" applyAlignment="1" applyProtection="1">
      <alignment vertical="center"/>
      <protection locked="0"/>
    </xf>
    <xf numFmtId="0" fontId="173" fillId="0" borderId="30" xfId="0" applyFont="1" applyBorder="1" applyAlignment="1">
      <alignment vertical="center"/>
    </xf>
    <xf numFmtId="0" fontId="180" fillId="0" borderId="27" xfId="0" applyFont="1" applyBorder="1" applyAlignment="1">
      <alignment vertical="center"/>
    </xf>
    <xf numFmtId="0" fontId="181" fillId="0" borderId="67" xfId="0" applyFont="1" applyBorder="1" applyAlignment="1">
      <alignment vertical="center"/>
    </xf>
    <xf numFmtId="0" fontId="149" fillId="0" borderId="67" xfId="0" applyFont="1" applyBorder="1" applyAlignment="1">
      <alignment vertical="center"/>
    </xf>
    <xf numFmtId="0" fontId="147" fillId="0" borderId="67" xfId="0" applyFont="1" applyBorder="1" applyAlignment="1">
      <alignment vertical="center"/>
    </xf>
    <xf numFmtId="0" fontId="182" fillId="78" borderId="0" xfId="0" applyFont="1" applyFill="1" applyAlignment="1" applyProtection="1">
      <alignment/>
      <protection locked="0"/>
    </xf>
    <xf numFmtId="0" fontId="162" fillId="78" borderId="0" xfId="0" applyFont="1" applyFill="1" applyAlignment="1" applyProtection="1">
      <alignment/>
      <protection locked="0"/>
    </xf>
    <xf numFmtId="0" fontId="162" fillId="78" borderId="46" xfId="0" applyFont="1" applyFill="1" applyBorder="1" applyAlignment="1" applyProtection="1">
      <alignment/>
      <protection locked="0"/>
    </xf>
    <xf numFmtId="0" fontId="183" fillId="78" borderId="0" xfId="0" applyFont="1" applyFill="1" applyAlignment="1" applyProtection="1">
      <alignment/>
      <protection locked="0"/>
    </xf>
    <xf numFmtId="0" fontId="184" fillId="78" borderId="0" xfId="0" applyFont="1" applyFill="1" applyAlignment="1" applyProtection="1">
      <alignment/>
      <protection locked="0"/>
    </xf>
    <xf numFmtId="14" fontId="183" fillId="78" borderId="0" xfId="0" applyNumberFormat="1" applyFont="1" applyFill="1" applyAlignment="1" applyProtection="1">
      <alignment horizontal="left"/>
      <protection locked="0"/>
    </xf>
    <xf numFmtId="14" fontId="184" fillId="78" borderId="0" xfId="0" applyNumberFormat="1" applyFont="1" applyFill="1" applyAlignment="1" applyProtection="1">
      <alignment horizontal="left"/>
      <protection locked="0"/>
    </xf>
    <xf numFmtId="0" fontId="10" fillId="0" borderId="51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27" fillId="0" borderId="30" xfId="0" applyFont="1" applyBorder="1" applyAlignment="1" applyProtection="1">
      <alignment vertical="center"/>
      <protection locked="0"/>
    </xf>
    <xf numFmtId="0" fontId="0" fillId="8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73" fillId="0" borderId="31" xfId="0" applyFont="1" applyBorder="1" applyAlignment="1">
      <alignment vertical="center"/>
    </xf>
    <xf numFmtId="0" fontId="180" fillId="0" borderId="30" xfId="0" applyFont="1" applyBorder="1" applyAlignment="1">
      <alignment vertical="center"/>
    </xf>
    <xf numFmtId="0" fontId="14" fillId="0" borderId="69" xfId="118" applyFont="1" applyBorder="1" applyAlignment="1" applyProtection="1">
      <alignment horizontal="center" vertical="center"/>
      <protection locked="0"/>
    </xf>
    <xf numFmtId="0" fontId="14" fillId="0" borderId="82" xfId="118" applyFont="1" applyBorder="1" applyAlignment="1" applyProtection="1">
      <alignment horizontal="center" vertical="center"/>
      <protection locked="0"/>
    </xf>
    <xf numFmtId="0" fontId="14" fillId="0" borderId="29" xfId="118" applyFont="1" applyBorder="1" applyAlignment="1" applyProtection="1">
      <alignment horizontal="center" vertical="center"/>
      <protection locked="0"/>
    </xf>
    <xf numFmtId="0" fontId="14" fillId="0" borderId="34" xfId="118" applyFont="1" applyBorder="1" applyAlignment="1" applyProtection="1">
      <alignment horizontal="center" vertical="center"/>
      <protection locked="0"/>
    </xf>
    <xf numFmtId="0" fontId="172" fillId="0" borderId="0" xfId="0" applyFont="1" applyAlignment="1" applyProtection="1">
      <alignment horizontal="center"/>
      <protection locked="0"/>
    </xf>
    <xf numFmtId="0" fontId="180" fillId="0" borderId="31" xfId="0" applyFont="1" applyBorder="1" applyAlignment="1" applyProtection="1">
      <alignment vertical="center"/>
      <protection locked="0"/>
    </xf>
    <xf numFmtId="0" fontId="171" fillId="0" borderId="30" xfId="0" applyFont="1" applyBorder="1" applyAlignment="1" applyProtection="1">
      <alignment vertical="center"/>
      <protection locked="0"/>
    </xf>
    <xf numFmtId="0" fontId="171" fillId="0" borderId="31" xfId="0" applyFont="1" applyBorder="1" applyAlignment="1">
      <alignment vertical="center"/>
    </xf>
    <xf numFmtId="0" fontId="185" fillId="0" borderId="31" xfId="0" applyFont="1" applyBorder="1" applyAlignment="1">
      <alignment vertical="center"/>
    </xf>
    <xf numFmtId="0" fontId="186" fillId="0" borderId="0" xfId="118" applyFont="1" applyAlignment="1" applyProtection="1">
      <alignment vertical="center"/>
      <protection locked="0"/>
    </xf>
    <xf numFmtId="0" fontId="180" fillId="0" borderId="30" xfId="0" applyFont="1" applyBorder="1" applyAlignment="1" applyProtection="1">
      <alignment vertical="center"/>
      <protection locked="0"/>
    </xf>
    <xf numFmtId="0" fontId="26" fillId="0" borderId="31" xfId="131" applyFont="1" applyBorder="1" applyAlignment="1" applyProtection="1">
      <alignment vertical="center"/>
      <protection locked="0"/>
    </xf>
    <xf numFmtId="0" fontId="11" fillId="0" borderId="31" xfId="131" applyFont="1" applyBorder="1" applyAlignment="1" applyProtection="1">
      <alignment vertical="center"/>
      <protection locked="0"/>
    </xf>
    <xf numFmtId="0" fontId="11" fillId="0" borderId="30" xfId="131" applyFont="1" applyBorder="1" applyAlignment="1" applyProtection="1">
      <alignment vertical="center"/>
      <protection locked="0"/>
    </xf>
    <xf numFmtId="0" fontId="10" fillId="0" borderId="30" xfId="131" applyFont="1" applyBorder="1" applyAlignment="1" applyProtection="1">
      <alignment vertical="center"/>
      <protection locked="0"/>
    </xf>
    <xf numFmtId="0" fontId="10" fillId="0" borderId="30" xfId="131" applyFont="1" applyBorder="1" applyAlignment="1" applyProtection="1">
      <alignment horizontal="left" vertical="center"/>
      <protection locked="0"/>
    </xf>
    <xf numFmtId="0" fontId="26" fillId="0" borderId="30" xfId="131" applyFont="1" applyBorder="1" applyAlignment="1" applyProtection="1">
      <alignment vertical="center"/>
      <protection locked="0"/>
    </xf>
    <xf numFmtId="0" fontId="172" fillId="0" borderId="0" xfId="0" applyFont="1" applyAlignment="1" applyProtection="1">
      <alignment horizontal="center" vertical="center"/>
      <protection locked="0"/>
    </xf>
    <xf numFmtId="0" fontId="10" fillId="0" borderId="52" xfId="131" applyFont="1" applyBorder="1" applyAlignment="1" applyProtection="1">
      <alignment vertical="center"/>
      <protection locked="0"/>
    </xf>
    <xf numFmtId="0" fontId="11" fillId="0" borderId="85" xfId="131" applyFont="1" applyBorder="1" applyAlignment="1" applyProtection="1">
      <alignment vertical="center"/>
      <protection locked="0"/>
    </xf>
    <xf numFmtId="0" fontId="26" fillId="0" borderId="32" xfId="131" applyFont="1" applyBorder="1" applyAlignment="1" applyProtection="1">
      <alignment vertical="center"/>
      <protection locked="0"/>
    </xf>
    <xf numFmtId="0" fontId="10" fillId="0" borderId="32" xfId="131" applyFont="1" applyBorder="1" applyAlignment="1" applyProtection="1">
      <alignment vertical="center"/>
      <protection locked="0"/>
    </xf>
    <xf numFmtId="20" fontId="180" fillId="0" borderId="0" xfId="118" applyNumberFormat="1" applyFont="1" applyAlignment="1" applyProtection="1">
      <alignment horizontal="left" vertical="center"/>
      <protection locked="0"/>
    </xf>
    <xf numFmtId="0" fontId="0" fillId="0" borderId="0" xfId="131">
      <alignment/>
      <protection/>
    </xf>
    <xf numFmtId="0" fontId="0" fillId="0" borderId="0" xfId="131" applyAlignment="1" applyProtection="1">
      <alignment vertical="center"/>
      <protection locked="0"/>
    </xf>
    <xf numFmtId="0" fontId="22" fillId="0" borderId="0" xfId="131" applyFont="1" applyAlignment="1" applyProtection="1">
      <alignment vertical="center"/>
      <protection locked="0"/>
    </xf>
    <xf numFmtId="0" fontId="0" fillId="0" borderId="0" xfId="131" applyProtection="1">
      <alignment/>
      <protection locked="0"/>
    </xf>
    <xf numFmtId="0" fontId="24" fillId="0" borderId="0" xfId="131" applyFont="1" applyProtection="1">
      <alignment/>
      <protection locked="0"/>
    </xf>
    <xf numFmtId="0" fontId="4" fillId="0" borderId="0" xfId="118" applyFont="1" applyProtection="1">
      <alignment/>
      <protection locked="0"/>
    </xf>
    <xf numFmtId="0" fontId="0" fillId="0" borderId="44" xfId="118" applyBorder="1" applyAlignment="1" applyProtection="1">
      <alignment horizontal="center" vertical="center"/>
      <protection locked="0"/>
    </xf>
    <xf numFmtId="0" fontId="5" fillId="0" borderId="86" xfId="118" applyFont="1" applyBorder="1" applyAlignment="1" applyProtection="1">
      <alignment horizontal="centerContinuous" vertical="center"/>
      <protection locked="0"/>
    </xf>
    <xf numFmtId="0" fontId="5" fillId="0" borderId="49" xfId="118" applyFont="1" applyBorder="1" applyAlignment="1" applyProtection="1">
      <alignment horizontal="centerContinuous" vertical="center"/>
      <protection locked="0"/>
    </xf>
    <xf numFmtId="0" fontId="187" fillId="0" borderId="44" xfId="118" applyFont="1" applyBorder="1" applyAlignment="1" applyProtection="1">
      <alignment horizontal="center" vertical="center"/>
      <protection locked="0"/>
    </xf>
    <xf numFmtId="0" fontId="187" fillId="0" borderId="45" xfId="118" applyFont="1" applyBorder="1" applyAlignment="1" applyProtection="1">
      <alignment horizontal="center" vertical="center"/>
      <protection locked="0"/>
    </xf>
    <xf numFmtId="20" fontId="188" fillId="0" borderId="32" xfId="118" applyNumberFormat="1" applyFont="1" applyBorder="1" applyAlignment="1" applyProtection="1">
      <alignment horizontal="center" vertical="center"/>
      <protection locked="0"/>
    </xf>
    <xf numFmtId="20" fontId="188" fillId="0" borderId="30" xfId="118" applyNumberFormat="1" applyFont="1" applyBorder="1" applyAlignment="1" applyProtection="1">
      <alignment horizontal="center" vertical="center"/>
      <protection locked="0"/>
    </xf>
    <xf numFmtId="20" fontId="188" fillId="0" borderId="31" xfId="118" applyNumberFormat="1" applyFont="1" applyBorder="1" applyAlignment="1" applyProtection="1">
      <alignment horizontal="center" vertical="center"/>
      <protection locked="0"/>
    </xf>
    <xf numFmtId="20" fontId="188" fillId="0" borderId="59" xfId="118" applyNumberFormat="1" applyFont="1" applyBorder="1" applyAlignment="1" applyProtection="1">
      <alignment horizontal="center" vertical="center"/>
      <protection locked="0"/>
    </xf>
    <xf numFmtId="0" fontId="11" fillId="0" borderId="32" xfId="131" applyFont="1" applyBorder="1" applyAlignment="1" applyProtection="1">
      <alignment vertical="center"/>
      <protection locked="0"/>
    </xf>
    <xf numFmtId="0" fontId="189" fillId="0" borderId="44" xfId="118" applyFont="1" applyBorder="1" applyAlignment="1" applyProtection="1">
      <alignment horizontal="center" vertical="center"/>
      <protection locked="0"/>
    </xf>
    <xf numFmtId="0" fontId="189" fillId="0" borderId="45" xfId="118" applyFont="1" applyBorder="1" applyAlignment="1" applyProtection="1">
      <alignment horizontal="center" vertical="center"/>
      <protection locked="0"/>
    </xf>
    <xf numFmtId="0" fontId="10" fillId="0" borderId="31" xfId="131" applyFont="1" applyBorder="1" applyAlignment="1" applyProtection="1">
      <alignment vertical="center"/>
      <protection locked="0"/>
    </xf>
    <xf numFmtId="0" fontId="10" fillId="0" borderId="87" xfId="118" applyFont="1" applyBorder="1" applyAlignment="1" applyProtection="1">
      <alignment horizontal="center" vertical="center"/>
      <protection locked="0"/>
    </xf>
    <xf numFmtId="20" fontId="10" fillId="0" borderId="87" xfId="118" applyNumberFormat="1" applyFont="1" applyBorder="1" applyAlignment="1" applyProtection="1">
      <alignment horizontal="center" vertical="center"/>
      <protection locked="0"/>
    </xf>
    <xf numFmtId="0" fontId="0" fillId="0" borderId="88" xfId="118" applyBorder="1" applyAlignment="1" applyProtection="1">
      <alignment horizontal="center" vertical="center"/>
      <protection locked="0"/>
    </xf>
    <xf numFmtId="0" fontId="18" fillId="0" borderId="88" xfId="118" applyFont="1" applyBorder="1" applyAlignment="1">
      <alignment horizontal="center" vertical="center"/>
      <protection/>
    </xf>
    <xf numFmtId="0" fontId="14" fillId="0" borderId="89" xfId="118" applyFont="1" applyBorder="1" applyAlignment="1" applyProtection="1">
      <alignment horizontal="center" vertical="center"/>
      <protection locked="0"/>
    </xf>
    <xf numFmtId="0" fontId="187" fillId="0" borderId="89" xfId="118" applyFont="1" applyBorder="1" applyAlignment="1" applyProtection="1">
      <alignment horizontal="center" vertical="center"/>
      <protection locked="0"/>
    </xf>
    <xf numFmtId="0" fontId="12" fillId="0" borderId="88" xfId="118" applyFont="1" applyBorder="1" applyAlignment="1" applyProtection="1">
      <alignment horizontal="center" vertical="center"/>
      <protection locked="0"/>
    </xf>
    <xf numFmtId="0" fontId="189" fillId="0" borderId="89" xfId="118" applyFont="1" applyBorder="1" applyAlignment="1" applyProtection="1">
      <alignment horizontal="center" vertical="center"/>
      <protection locked="0"/>
    </xf>
    <xf numFmtId="0" fontId="7" fillId="0" borderId="49" xfId="118" applyFont="1" applyBorder="1" applyAlignment="1" applyProtection="1">
      <alignment horizontal="center" vertical="center"/>
      <protection locked="0"/>
    </xf>
    <xf numFmtId="0" fontId="14" fillId="0" borderId="67" xfId="118" applyFont="1" applyBorder="1" applyAlignment="1" applyProtection="1">
      <alignment horizontal="center" vertical="center"/>
      <protection locked="0"/>
    </xf>
    <xf numFmtId="0" fontId="14" fillId="0" borderId="77" xfId="118" applyFont="1" applyBorder="1" applyAlignment="1" applyProtection="1">
      <alignment horizontal="center" vertical="center"/>
      <protection locked="0"/>
    </xf>
    <xf numFmtId="0" fontId="14" fillId="0" borderId="90" xfId="118" applyFont="1" applyBorder="1" applyAlignment="1" applyProtection="1">
      <alignment horizontal="center" vertical="center"/>
      <protection locked="0"/>
    </xf>
    <xf numFmtId="0" fontId="7" fillId="0" borderId="49" xfId="118" applyFont="1" applyBorder="1" applyAlignment="1" applyProtection="1">
      <alignment horizontal="left" vertical="center"/>
      <protection locked="0"/>
    </xf>
    <xf numFmtId="0" fontId="22" fillId="0" borderId="67" xfId="118" applyFont="1" applyBorder="1" applyAlignment="1" applyProtection="1">
      <alignment horizontal="center" vertical="center"/>
      <protection locked="0"/>
    </xf>
    <xf numFmtId="0" fontId="22" fillId="0" borderId="88" xfId="118" applyFont="1" applyBorder="1" applyAlignment="1" applyProtection="1">
      <alignment horizontal="center" vertical="center"/>
      <protection locked="0"/>
    </xf>
    <xf numFmtId="0" fontId="4" fillId="0" borderId="38" xfId="118" applyFont="1" applyBorder="1" applyAlignment="1" applyProtection="1">
      <alignment horizontal="center" vertical="center"/>
      <protection locked="0"/>
    </xf>
    <xf numFmtId="0" fontId="4" fillId="0" borderId="69" xfId="118" applyFont="1" applyBorder="1" applyAlignment="1" applyProtection="1">
      <alignment horizontal="center" vertical="center"/>
      <protection locked="0"/>
    </xf>
    <xf numFmtId="0" fontId="4" fillId="0" borderId="91" xfId="118" applyFont="1" applyBorder="1" applyAlignment="1" applyProtection="1">
      <alignment horizontal="center" vertical="center"/>
      <protection locked="0"/>
    </xf>
    <xf numFmtId="0" fontId="4" fillId="0" borderId="29" xfId="118" applyFont="1" applyBorder="1" applyAlignment="1" applyProtection="1">
      <alignment horizontal="center" vertical="center"/>
      <protection locked="0"/>
    </xf>
    <xf numFmtId="0" fontId="0" fillId="81" borderId="0" xfId="0" applyFill="1" applyAlignment="1" applyProtection="1">
      <alignment/>
      <protection locked="0"/>
    </xf>
    <xf numFmtId="0" fontId="190" fillId="0" borderId="0" xfId="0" applyFont="1" applyAlignment="1" applyProtection="1">
      <alignment/>
      <protection locked="0"/>
    </xf>
    <xf numFmtId="0" fontId="0" fillId="82" borderId="0" xfId="0" applyFill="1" applyAlignment="1" applyProtection="1">
      <alignment/>
      <protection locked="0"/>
    </xf>
    <xf numFmtId="0" fontId="172" fillId="0" borderId="0" xfId="0" applyFont="1" applyAlignment="1" applyProtection="1">
      <alignment vertical="center"/>
      <protection locked="0"/>
    </xf>
    <xf numFmtId="0" fontId="180" fillId="0" borderId="30" xfId="118" applyFont="1" applyBorder="1" applyAlignment="1" applyProtection="1">
      <alignment vertical="center"/>
      <protection locked="0"/>
    </xf>
    <xf numFmtId="0" fontId="155" fillId="0" borderId="0" xfId="0" applyFont="1" applyAlignment="1" applyProtection="1">
      <alignment vertical="center"/>
      <protection locked="0"/>
    </xf>
    <xf numFmtId="0" fontId="171" fillId="0" borderId="0" xfId="0" applyFont="1" applyAlignment="1">
      <alignment vertical="center"/>
    </xf>
    <xf numFmtId="20" fontId="65" fillId="0" borderId="27" xfId="118" applyNumberFormat="1" applyFont="1" applyBorder="1" applyAlignment="1" applyProtection="1">
      <alignment horizontal="center" vertical="center"/>
      <protection locked="0"/>
    </xf>
    <xf numFmtId="20" fontId="65" fillId="0" borderId="30" xfId="118" applyNumberFormat="1" applyFont="1" applyBorder="1" applyAlignment="1" applyProtection="1">
      <alignment horizontal="center" vertical="center"/>
      <protection locked="0"/>
    </xf>
    <xf numFmtId="0" fontId="177" fillId="0" borderId="29" xfId="118" applyFont="1" applyBorder="1" applyAlignment="1" applyProtection="1">
      <alignment horizontal="center" vertical="center"/>
      <protection locked="0"/>
    </xf>
    <xf numFmtId="20" fontId="65" fillId="0" borderId="31" xfId="118" applyNumberFormat="1" applyFont="1" applyBorder="1" applyAlignment="1" applyProtection="1">
      <alignment horizontal="center" vertical="center"/>
      <protection locked="0"/>
    </xf>
    <xf numFmtId="0" fontId="11" fillId="0" borderId="87" xfId="131" applyFont="1" applyBorder="1" applyAlignment="1" applyProtection="1">
      <alignment vertical="center"/>
      <protection locked="0"/>
    </xf>
    <xf numFmtId="0" fontId="10" fillId="0" borderId="87" xfId="131" applyFont="1" applyBorder="1" applyAlignment="1" applyProtection="1">
      <alignment vertical="center"/>
      <protection locked="0"/>
    </xf>
    <xf numFmtId="20" fontId="188" fillId="0" borderId="87" xfId="118" applyNumberFormat="1" applyFont="1" applyBorder="1" applyAlignment="1" applyProtection="1">
      <alignment horizontal="center" vertical="center"/>
      <protection locked="0"/>
    </xf>
    <xf numFmtId="20" fontId="65" fillId="0" borderId="87" xfId="118" applyNumberFormat="1" applyFont="1" applyBorder="1" applyAlignment="1" applyProtection="1">
      <alignment horizontal="center" vertical="center"/>
      <protection locked="0"/>
    </xf>
    <xf numFmtId="0" fontId="177" fillId="0" borderId="38" xfId="118" applyFont="1" applyBorder="1" applyAlignment="1" applyProtection="1">
      <alignment horizontal="center" vertical="center"/>
      <protection locked="0"/>
    </xf>
    <xf numFmtId="0" fontId="153" fillId="0" borderId="0" xfId="131" applyFont="1" applyProtection="1">
      <alignment/>
      <protection locked="0"/>
    </xf>
    <xf numFmtId="0" fontId="189" fillId="0" borderId="38" xfId="118" applyFont="1" applyBorder="1" applyAlignment="1" applyProtection="1">
      <alignment horizontal="center" vertical="center"/>
      <protection locked="0"/>
    </xf>
    <xf numFmtId="0" fontId="189" fillId="0" borderId="69" xfId="118" applyFont="1" applyBorder="1" applyAlignment="1" applyProtection="1">
      <alignment horizontal="center" vertical="center"/>
      <protection locked="0"/>
    </xf>
    <xf numFmtId="0" fontId="177" fillId="0" borderId="69" xfId="118" applyFont="1" applyBorder="1" applyAlignment="1" applyProtection="1">
      <alignment horizontal="center" vertical="center"/>
      <protection locked="0"/>
    </xf>
    <xf numFmtId="0" fontId="189" fillId="0" borderId="91" xfId="118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/>
    </xf>
    <xf numFmtId="0" fontId="159" fillId="0" borderId="0" xfId="0" applyFont="1" applyAlignment="1" applyProtection="1">
      <alignment vertical="center"/>
      <protection locked="0"/>
    </xf>
    <xf numFmtId="0" fontId="18" fillId="0" borderId="0" xfId="118" applyFont="1" applyAlignment="1">
      <alignment horizontal="center" vertical="center"/>
      <protection/>
    </xf>
    <xf numFmtId="0" fontId="15" fillId="0" borderId="0" xfId="118" applyFont="1" applyAlignment="1">
      <alignment horizontal="center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72" fillId="0" borderId="0" xfId="0" applyFont="1" applyAlignment="1" applyProtection="1">
      <alignment horizontal="left" vertical="center"/>
      <protection locked="0"/>
    </xf>
    <xf numFmtId="0" fontId="191" fillId="0" borderId="0" xfId="0" applyFont="1" applyAlignment="1" applyProtection="1">
      <alignment horizontal="left"/>
      <protection locked="0"/>
    </xf>
    <xf numFmtId="0" fontId="27" fillId="0" borderId="31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55" fillId="0" borderId="25" xfId="0" applyFont="1" applyBorder="1" applyAlignment="1" applyProtection="1">
      <alignment vertical="center"/>
      <protection locked="0"/>
    </xf>
    <xf numFmtId="0" fontId="191" fillId="0" borderId="0" xfId="0" applyFont="1" applyAlignment="1" applyProtection="1">
      <alignment/>
      <protection locked="0"/>
    </xf>
    <xf numFmtId="0" fontId="12" fillId="77" borderId="92" xfId="118" applyFont="1" applyFill="1" applyBorder="1" applyAlignment="1" applyProtection="1">
      <alignment horizontal="center" vertical="center"/>
      <protection locked="0"/>
    </xf>
    <xf numFmtId="0" fontId="0" fillId="77" borderId="92" xfId="118" applyFill="1" applyBorder="1" applyAlignment="1" applyProtection="1">
      <alignment horizontal="center" vertical="center"/>
      <protection locked="0"/>
    </xf>
    <xf numFmtId="0" fontId="10" fillId="0" borderId="53" xfId="118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>
      <alignment vertical="center"/>
    </xf>
    <xf numFmtId="0" fontId="180" fillId="0" borderId="30" xfId="0" applyFont="1" applyBorder="1" applyAlignment="1">
      <alignment vertical="center" shrinkToFit="1"/>
    </xf>
    <xf numFmtId="0" fontId="173" fillId="0" borderId="30" xfId="0" applyFont="1" applyBorder="1" applyAlignment="1" applyProtection="1">
      <alignment vertical="center"/>
      <protection locked="0"/>
    </xf>
    <xf numFmtId="0" fontId="192" fillId="0" borderId="0" xfId="118" applyFont="1" applyAlignment="1" applyProtection="1">
      <alignment vertical="center"/>
      <protection locked="0"/>
    </xf>
    <xf numFmtId="0" fontId="193" fillId="0" borderId="0" xfId="118" applyFont="1" applyAlignment="1" applyProtection="1">
      <alignment vertical="center"/>
      <protection locked="0"/>
    </xf>
    <xf numFmtId="0" fontId="0" fillId="83" borderId="0" xfId="0" applyFont="1" applyFill="1" applyAlignment="1" applyProtection="1">
      <alignment horizontal="center"/>
      <protection locked="0"/>
    </xf>
    <xf numFmtId="0" fontId="171" fillId="0" borderId="30" xfId="0" applyFont="1" applyBorder="1" applyAlignment="1">
      <alignment vertical="center"/>
    </xf>
    <xf numFmtId="0" fontId="194" fillId="0" borderId="30" xfId="0" applyFont="1" applyBorder="1" applyAlignment="1">
      <alignment vertical="center"/>
    </xf>
    <xf numFmtId="0" fontId="195" fillId="0" borderId="0" xfId="0" applyFont="1" applyAlignment="1" applyProtection="1">
      <alignment horizontal="center"/>
      <protection locked="0"/>
    </xf>
    <xf numFmtId="0" fontId="196" fillId="0" borderId="30" xfId="0" applyFont="1" applyBorder="1" applyAlignment="1">
      <alignment vertical="center"/>
    </xf>
    <xf numFmtId="0" fontId="197" fillId="0" borderId="30" xfId="0" applyFont="1" applyBorder="1" applyAlignment="1">
      <alignment vertical="center"/>
    </xf>
    <xf numFmtId="0" fontId="0" fillId="79" borderId="0" xfId="0" applyFont="1" applyFill="1" applyAlignment="1" applyProtection="1">
      <alignment vertical="center"/>
      <protection locked="0"/>
    </xf>
    <xf numFmtId="0" fontId="198" fillId="0" borderId="0" xfId="0" applyFont="1" applyAlignment="1" applyProtection="1">
      <alignment/>
      <protection locked="0"/>
    </xf>
    <xf numFmtId="0" fontId="180" fillId="0" borderId="31" xfId="0" applyFont="1" applyBorder="1" applyAlignment="1">
      <alignment vertical="center"/>
    </xf>
    <xf numFmtId="0" fontId="195" fillId="0" borderId="0" xfId="0" applyFont="1" applyAlignment="1" applyProtection="1">
      <alignment/>
      <protection locked="0"/>
    </xf>
    <xf numFmtId="0" fontId="71" fillId="0" borderId="30" xfId="0" applyFont="1" applyBorder="1" applyAlignment="1">
      <alignment vertical="center"/>
    </xf>
    <xf numFmtId="0" fontId="70" fillId="0" borderId="30" xfId="0" applyFont="1" applyBorder="1" applyAlignment="1">
      <alignment vertical="center"/>
    </xf>
    <xf numFmtId="0" fontId="68" fillId="0" borderId="3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151" fillId="0" borderId="28" xfId="118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>
      <alignment vertical="center" shrinkToFit="1"/>
    </xf>
    <xf numFmtId="0" fontId="73" fillId="0" borderId="30" xfId="0" applyFont="1" applyBorder="1" applyAlignment="1">
      <alignment vertical="center"/>
    </xf>
    <xf numFmtId="0" fontId="199" fillId="0" borderId="32" xfId="0" applyFont="1" applyBorder="1" applyAlignment="1" applyProtection="1">
      <alignment vertical="center"/>
      <protection locked="0"/>
    </xf>
    <xf numFmtId="0" fontId="200" fillId="0" borderId="30" xfId="118" applyFont="1" applyBorder="1" applyAlignment="1" applyProtection="1">
      <alignment vertical="center"/>
      <protection locked="0"/>
    </xf>
    <xf numFmtId="20" fontId="200" fillId="0" borderId="0" xfId="118" applyNumberFormat="1" applyFont="1" applyAlignment="1" applyProtection="1">
      <alignment horizontal="left" vertical="center"/>
      <protection locked="0"/>
    </xf>
    <xf numFmtId="0" fontId="151" fillId="77" borderId="93" xfId="118" applyFont="1" applyFill="1" applyBorder="1" applyAlignment="1" applyProtection="1">
      <alignment horizontal="left" vertical="center"/>
      <protection locked="0"/>
    </xf>
    <xf numFmtId="0" fontId="201" fillId="0" borderId="53" xfId="0" applyFont="1" applyBorder="1" applyAlignment="1" applyProtection="1">
      <alignment vertical="center"/>
      <protection locked="0"/>
    </xf>
    <xf numFmtId="0" fontId="180" fillId="0" borderId="48" xfId="0" applyFont="1" applyBorder="1" applyAlignment="1" applyProtection="1">
      <alignment vertical="center"/>
      <protection locked="0"/>
    </xf>
    <xf numFmtId="0" fontId="202" fillId="0" borderId="48" xfId="0" applyFont="1" applyBorder="1" applyAlignment="1" applyProtection="1">
      <alignment vertical="center"/>
      <protection locked="0"/>
    </xf>
    <xf numFmtId="0" fontId="11" fillId="84" borderId="31" xfId="0" applyFont="1" applyFill="1" applyBorder="1" applyAlignment="1" applyProtection="1">
      <alignment vertical="center"/>
      <protection locked="0"/>
    </xf>
    <xf numFmtId="0" fontId="10" fillId="0" borderId="32" xfId="118" applyFont="1" applyBorder="1" applyAlignment="1" applyProtection="1">
      <alignment vertical="center"/>
      <protection locked="0"/>
    </xf>
    <xf numFmtId="0" fontId="10" fillId="84" borderId="52" xfId="118" applyFont="1" applyFill="1" applyBorder="1" applyAlignment="1" applyProtection="1">
      <alignment vertical="center"/>
      <protection locked="0"/>
    </xf>
    <xf numFmtId="0" fontId="203" fillId="0" borderId="48" xfId="0" applyFont="1" applyBorder="1" applyAlignment="1" applyProtection="1">
      <alignment vertical="center"/>
      <protection locked="0"/>
    </xf>
    <xf numFmtId="0" fontId="18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84" borderId="0" xfId="118" applyFont="1" applyFill="1" applyAlignment="1" applyProtection="1">
      <alignment vertical="center"/>
      <protection locked="0"/>
    </xf>
    <xf numFmtId="0" fontId="171" fillId="0" borderId="0" xfId="0" applyFont="1" applyAlignment="1" applyProtection="1">
      <alignment vertical="center"/>
      <protection locked="0"/>
    </xf>
    <xf numFmtId="0" fontId="180" fillId="0" borderId="0" xfId="0" applyFont="1" applyAlignment="1">
      <alignment vertical="center"/>
    </xf>
    <xf numFmtId="0" fontId="180" fillId="0" borderId="0" xfId="118" applyFont="1" applyAlignment="1" applyProtection="1">
      <alignment vertical="center"/>
      <protection locked="0"/>
    </xf>
    <xf numFmtId="0" fontId="68" fillId="0" borderId="0" xfId="0" applyFont="1" applyAlignment="1">
      <alignment vertical="center"/>
    </xf>
    <xf numFmtId="0" fontId="203" fillId="0" borderId="0" xfId="0" applyFont="1" applyAlignment="1" applyProtection="1">
      <alignment vertical="center"/>
      <protection locked="0"/>
    </xf>
    <xf numFmtId="0" fontId="12" fillId="0" borderId="0" xfId="118" applyFont="1" applyAlignment="1" applyProtection="1">
      <alignment horizontal="left" vertical="center"/>
      <protection locked="0"/>
    </xf>
    <xf numFmtId="0" fontId="203" fillId="0" borderId="0" xfId="118" applyFont="1" applyAlignment="1" applyProtection="1">
      <alignment vertical="center"/>
      <protection locked="0"/>
    </xf>
    <xf numFmtId="0" fontId="11" fillId="0" borderId="85" xfId="0" applyFont="1" applyBorder="1" applyAlignment="1" applyProtection="1">
      <alignment vertical="center"/>
      <protection locked="0"/>
    </xf>
    <xf numFmtId="0" fontId="204" fillId="0" borderId="30" xfId="0" applyFont="1" applyBorder="1" applyAlignment="1" applyProtection="1">
      <alignment vertical="center"/>
      <protection locked="0"/>
    </xf>
    <xf numFmtId="0" fontId="180" fillId="0" borderId="52" xfId="0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4" fillId="0" borderId="57" xfId="118" applyFont="1" applyBorder="1" applyAlignment="1" applyProtection="1">
      <alignment horizontal="center" vertical="center"/>
      <protection locked="0"/>
    </xf>
    <xf numFmtId="0" fontId="15" fillId="0" borderId="71" xfId="118" applyFont="1" applyBorder="1" applyAlignment="1">
      <alignment horizontal="center" vertical="center"/>
      <protection/>
    </xf>
    <xf numFmtId="0" fontId="14" fillId="0" borderId="94" xfId="118" applyFont="1" applyBorder="1" applyAlignment="1" applyProtection="1">
      <alignment horizontal="center" vertical="center"/>
      <protection locked="0"/>
    </xf>
    <xf numFmtId="0" fontId="11" fillId="84" borderId="30" xfId="0" applyFont="1" applyFill="1" applyBorder="1" applyAlignment="1">
      <alignment vertical="center"/>
    </xf>
    <xf numFmtId="0" fontId="10" fillId="84" borderId="31" xfId="118" applyFont="1" applyFill="1" applyBorder="1" applyAlignment="1" applyProtection="1">
      <alignment vertical="center"/>
      <protection locked="0"/>
    </xf>
    <xf numFmtId="0" fontId="159" fillId="0" borderId="48" xfId="0" applyFont="1" applyBorder="1" applyAlignment="1" applyProtection="1">
      <alignment vertical="center"/>
      <protection locked="0"/>
    </xf>
    <xf numFmtId="0" fontId="151" fillId="0" borderId="28" xfId="118" applyFont="1" applyBorder="1" applyAlignment="1" applyProtection="1">
      <alignment vertical="center"/>
      <protection locked="0"/>
    </xf>
    <xf numFmtId="0" fontId="160" fillId="0" borderId="28" xfId="118" applyFont="1" applyBorder="1" applyAlignment="1">
      <alignment horizontal="center" vertical="center"/>
      <protection/>
    </xf>
    <xf numFmtId="0" fontId="151" fillId="0" borderId="28" xfId="118" applyFont="1" applyBorder="1" applyAlignment="1" applyProtection="1">
      <alignment horizontal="center" vertical="center"/>
      <protection locked="0"/>
    </xf>
    <xf numFmtId="0" fontId="15" fillId="0" borderId="95" xfId="118" applyFont="1" applyBorder="1" applyAlignment="1">
      <alignment horizontal="center" vertical="center"/>
      <protection/>
    </xf>
    <xf numFmtId="0" fontId="15" fillId="0" borderId="66" xfId="118" applyFont="1" applyBorder="1" applyAlignment="1">
      <alignment horizontal="center" vertical="center"/>
      <protection/>
    </xf>
    <xf numFmtId="0" fontId="171" fillId="0" borderId="31" xfId="0" applyFont="1" applyBorder="1" applyAlignment="1" applyProtection="1">
      <alignment vertical="center"/>
      <protection locked="0"/>
    </xf>
    <xf numFmtId="0" fontId="171" fillId="0" borderId="31" xfId="118" applyFont="1" applyBorder="1" applyAlignment="1" applyProtection="1">
      <alignment vertical="center"/>
      <protection locked="0"/>
    </xf>
    <xf numFmtId="0" fontId="180" fillId="0" borderId="31" xfId="118" applyFont="1" applyBorder="1" applyAlignment="1" applyProtection="1">
      <alignment vertical="center"/>
      <protection locked="0"/>
    </xf>
    <xf numFmtId="0" fontId="151" fillId="77" borderId="63" xfId="118" applyFont="1" applyFill="1" applyBorder="1" applyAlignment="1" applyProtection="1">
      <alignment horizontal="left" vertical="center"/>
      <protection locked="0"/>
    </xf>
    <xf numFmtId="0" fontId="68" fillId="0" borderId="31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204" fillId="0" borderId="31" xfId="0" applyFont="1" applyBorder="1" applyAlignment="1" applyProtection="1">
      <alignment vertical="center"/>
      <protection locked="0"/>
    </xf>
    <xf numFmtId="0" fontId="68" fillId="0" borderId="31" xfId="0" applyFont="1" applyBorder="1" applyAlignment="1">
      <alignment vertical="center"/>
    </xf>
    <xf numFmtId="0" fontId="203" fillId="0" borderId="31" xfId="118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vertical="center"/>
      <protection locked="0"/>
    </xf>
    <xf numFmtId="0" fontId="57" fillId="0" borderId="0" xfId="118" applyFont="1" applyAlignment="1" applyProtection="1">
      <alignment horizontal="center" vertical="center"/>
      <protection locked="0"/>
    </xf>
    <xf numFmtId="0" fontId="58" fillId="0" borderId="0" xfId="118" applyFont="1" applyAlignment="1">
      <alignment horizontal="center" vertical="center"/>
      <protection/>
    </xf>
    <xf numFmtId="0" fontId="59" fillId="0" borderId="0" xfId="118" applyFont="1" applyAlignment="1" applyProtection="1">
      <alignment horizontal="center" vertical="center"/>
      <protection locked="0"/>
    </xf>
    <xf numFmtId="0" fontId="60" fillId="0" borderId="0" xfId="118" applyFont="1" applyAlignment="1">
      <alignment horizontal="center" vertical="center"/>
      <protection/>
    </xf>
    <xf numFmtId="0" fontId="13" fillId="0" borderId="0" xfId="118" applyFont="1" applyAlignment="1">
      <alignment horizontal="center" vertical="center"/>
      <protection/>
    </xf>
    <xf numFmtId="0" fontId="67" fillId="0" borderId="0" xfId="0" applyFont="1" applyAlignment="1" applyProtection="1">
      <alignment vertical="center"/>
      <protection locked="0"/>
    </xf>
    <xf numFmtId="0" fontId="204" fillId="0" borderId="0" xfId="0" applyFont="1" applyAlignment="1" applyProtection="1">
      <alignment vertical="center"/>
      <protection locked="0"/>
    </xf>
    <xf numFmtId="0" fontId="200" fillId="0" borderId="0" xfId="118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151" fillId="0" borderId="0" xfId="118" applyFont="1" applyAlignment="1" applyProtection="1">
      <alignment horizontal="center" vertical="center"/>
      <protection locked="0"/>
    </xf>
    <xf numFmtId="0" fontId="68" fillId="0" borderId="32" xfId="0" applyFont="1" applyBorder="1" applyAlignment="1" applyProtection="1">
      <alignment vertical="center"/>
      <protection locked="0"/>
    </xf>
    <xf numFmtId="0" fontId="67" fillId="0" borderId="31" xfId="0" applyFont="1" applyBorder="1" applyAlignment="1" applyProtection="1">
      <alignment vertical="center"/>
      <protection locked="0"/>
    </xf>
    <xf numFmtId="0" fontId="180" fillId="0" borderId="52" xfId="118" applyFont="1" applyBorder="1" applyAlignment="1" applyProtection="1">
      <alignment vertical="center"/>
      <protection locked="0"/>
    </xf>
    <xf numFmtId="0" fontId="69" fillId="0" borderId="32" xfId="0" applyFont="1" applyBorder="1" applyAlignment="1" applyProtection="1">
      <alignment vertical="center"/>
      <protection locked="0"/>
    </xf>
    <xf numFmtId="0" fontId="12" fillId="0" borderId="40" xfId="118" applyFont="1" applyBorder="1" applyAlignment="1" applyProtection="1">
      <alignment horizontal="center" vertical="center"/>
      <protection locked="0"/>
    </xf>
    <xf numFmtId="0" fontId="12" fillId="0" borderId="33" xfId="118" applyFont="1" applyBorder="1" applyAlignment="1" applyProtection="1">
      <alignment horizontal="left" vertical="center"/>
      <protection locked="0"/>
    </xf>
    <xf numFmtId="0" fontId="57" fillId="0" borderId="36" xfId="118" applyFont="1" applyBorder="1" applyAlignment="1" applyProtection="1">
      <alignment horizontal="center" vertical="center"/>
      <protection locked="0"/>
    </xf>
    <xf numFmtId="0" fontId="151" fillId="0" borderId="36" xfId="118" applyFont="1" applyBorder="1" applyAlignment="1" applyProtection="1">
      <alignment horizontal="center" vertical="center"/>
      <protection locked="0"/>
    </xf>
    <xf numFmtId="0" fontId="59" fillId="0" borderId="40" xfId="118" applyFont="1" applyBorder="1" applyAlignment="1" applyProtection="1">
      <alignment horizontal="center" vertical="center"/>
      <protection locked="0"/>
    </xf>
    <xf numFmtId="0" fontId="68" fillId="0" borderId="30" xfId="0" applyFont="1" applyBorder="1" applyAlignment="1">
      <alignment vertical="center"/>
    </xf>
    <xf numFmtId="0" fontId="200" fillId="0" borderId="30" xfId="0" applyFont="1" applyBorder="1" applyAlignment="1" applyProtection="1">
      <alignment vertical="center"/>
      <protection locked="0"/>
    </xf>
    <xf numFmtId="0" fontId="171" fillId="0" borderId="85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locked="0"/>
    </xf>
    <xf numFmtId="0" fontId="204" fillId="0" borderId="31" xfId="118" applyFont="1" applyBorder="1" applyAlignment="1" applyProtection="1">
      <alignment vertical="center"/>
      <protection locked="0"/>
    </xf>
    <xf numFmtId="0" fontId="200" fillId="0" borderId="52" xfId="0" applyFont="1" applyBorder="1" applyAlignment="1" applyProtection="1">
      <alignment vertical="center"/>
      <protection locked="0"/>
    </xf>
    <xf numFmtId="0" fontId="205" fillId="0" borderId="27" xfId="122" applyFont="1" applyBorder="1" applyAlignment="1">
      <alignment vertical="center"/>
      <protection/>
    </xf>
    <xf numFmtId="0" fontId="205" fillId="0" borderId="53" xfId="122" applyFont="1" applyBorder="1" applyAlignment="1" applyProtection="1">
      <alignment vertical="center"/>
      <protection locked="0"/>
    </xf>
    <xf numFmtId="0" fontId="3" fillId="79" borderId="0" xfId="122" applyFont="1" applyFill="1" applyAlignment="1" applyProtection="1">
      <alignment horizontal="center"/>
      <protection locked="0"/>
    </xf>
    <xf numFmtId="0" fontId="206" fillId="79" borderId="0" xfId="122" applyFont="1" applyFill="1" applyAlignment="1" applyProtection="1">
      <alignment horizontal="center"/>
      <protection locked="0"/>
    </xf>
    <xf numFmtId="0" fontId="10" fillId="0" borderId="0" xfId="118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48" fillId="0" borderId="67" xfId="0" applyFont="1" applyBorder="1" applyAlignment="1">
      <alignment horizontal="center" vertical="center"/>
    </xf>
    <xf numFmtId="0" fontId="207" fillId="0" borderId="29" xfId="0" applyFont="1" applyBorder="1" applyAlignment="1">
      <alignment vertical="center"/>
    </xf>
    <xf numFmtId="0" fontId="186" fillId="0" borderId="31" xfId="0" applyFont="1" applyBorder="1" applyAlignment="1" applyProtection="1">
      <alignment vertical="center"/>
      <protection locked="0"/>
    </xf>
    <xf numFmtId="0" fontId="202" fillId="0" borderId="30" xfId="0" applyFont="1" applyBorder="1" applyAlignment="1" applyProtection="1">
      <alignment vertical="center"/>
      <protection locked="0"/>
    </xf>
    <xf numFmtId="0" fontId="69" fillId="0" borderId="52" xfId="118" applyFont="1" applyBorder="1" applyAlignment="1" applyProtection="1">
      <alignment vertical="center"/>
      <protection locked="0"/>
    </xf>
    <xf numFmtId="0" fontId="29" fillId="0" borderId="0" xfId="118" applyFont="1" applyAlignment="1" applyProtection="1">
      <alignment horizontal="center" vertical="center"/>
      <protection locked="0"/>
    </xf>
    <xf numFmtId="1" fontId="30" fillId="0" borderId="51" xfId="122" applyNumberFormat="1" applyFont="1" applyBorder="1" applyAlignment="1" applyProtection="1">
      <alignment horizontal="center" vertical="center"/>
      <protection locked="0"/>
    </xf>
    <xf numFmtId="1" fontId="30" fillId="0" borderId="25" xfId="122" applyNumberFormat="1" applyFont="1" applyBorder="1" applyAlignment="1" applyProtection="1">
      <alignment horizontal="center" vertical="center"/>
      <protection locked="0"/>
    </xf>
    <xf numFmtId="1" fontId="30" fillId="0" borderId="53" xfId="122" applyNumberFormat="1" applyFont="1" applyBorder="1" applyAlignment="1" applyProtection="1">
      <alignment horizontal="center" vertical="center"/>
      <protection locked="0"/>
    </xf>
    <xf numFmtId="0" fontId="30" fillId="0" borderId="51" xfId="122" applyFont="1" applyBorder="1" applyAlignment="1">
      <alignment horizontal="center" vertical="center"/>
      <protection/>
    </xf>
    <xf numFmtId="0" fontId="30" fillId="0" borderId="53" xfId="122" applyFont="1" applyBorder="1" applyAlignment="1">
      <alignment horizontal="center" vertical="center"/>
      <protection/>
    </xf>
    <xf numFmtId="1" fontId="30" fillId="0" borderId="22" xfId="122" applyNumberFormat="1" applyFont="1" applyBorder="1" applyAlignment="1" applyProtection="1">
      <alignment horizontal="center" vertical="center"/>
      <protection locked="0"/>
    </xf>
    <xf numFmtId="165" fontId="30" fillId="0" borderId="22" xfId="122" applyNumberFormat="1" applyFont="1" applyBorder="1" applyAlignment="1">
      <alignment horizontal="center" vertical="center"/>
      <protection/>
    </xf>
    <xf numFmtId="0" fontId="30" fillId="0" borderId="22" xfId="122" applyFont="1" applyBorder="1" applyAlignment="1">
      <alignment horizontal="center" vertical="center"/>
      <protection/>
    </xf>
    <xf numFmtId="165" fontId="30" fillId="0" borderId="51" xfId="122" applyNumberFormat="1" applyFont="1" applyBorder="1" applyAlignment="1">
      <alignment horizontal="center" vertical="center"/>
      <protection/>
    </xf>
    <xf numFmtId="0" fontId="30" fillId="0" borderId="25" xfId="122" applyFont="1" applyBorder="1" applyAlignment="1">
      <alignment horizontal="center" vertical="center"/>
      <protection/>
    </xf>
    <xf numFmtId="0" fontId="139" fillId="63" borderId="58" xfId="122" applyFill="1" applyBorder="1" applyAlignment="1" applyProtection="1">
      <alignment horizontal="center" vertical="center"/>
      <protection locked="0"/>
    </xf>
    <xf numFmtId="0" fontId="139" fillId="63" borderId="0" xfId="122" applyFill="1" applyAlignment="1" applyProtection="1">
      <alignment horizontal="center" vertical="center"/>
      <protection locked="0"/>
    </xf>
    <xf numFmtId="0" fontId="139" fillId="63" borderId="37" xfId="122" applyFill="1" applyBorder="1" applyAlignment="1" applyProtection="1">
      <alignment horizontal="center" vertical="center"/>
      <protection locked="0"/>
    </xf>
    <xf numFmtId="0" fontId="30" fillId="0" borderId="96" xfId="122" applyFont="1" applyBorder="1" applyAlignment="1">
      <alignment horizontal="center" vertical="center"/>
      <protection/>
    </xf>
    <xf numFmtId="0" fontId="30" fillId="0" borderId="0" xfId="122" applyFont="1" applyAlignment="1" applyProtection="1">
      <alignment horizontal="left" vertical="center"/>
      <protection locked="0"/>
    </xf>
    <xf numFmtId="0" fontId="157" fillId="85" borderId="0" xfId="122" applyFont="1" applyFill="1" applyAlignment="1" applyProtection="1">
      <alignment horizontal="center" vertical="center"/>
      <protection locked="0"/>
    </xf>
    <xf numFmtId="0" fontId="139" fillId="63" borderId="19" xfId="122" applyFill="1" applyBorder="1" applyAlignment="1" applyProtection="1">
      <alignment horizontal="center" vertical="center"/>
      <protection locked="0"/>
    </xf>
    <xf numFmtId="0" fontId="139" fillId="63" borderId="20" xfId="122" applyFill="1" applyBorder="1" applyAlignment="1" applyProtection="1">
      <alignment horizontal="center" vertical="center"/>
      <protection locked="0"/>
    </xf>
    <xf numFmtId="0" fontId="139" fillId="63" borderId="21" xfId="122" applyFill="1" applyBorder="1" applyAlignment="1" applyProtection="1">
      <alignment horizontal="center" vertical="center"/>
      <protection locked="0"/>
    </xf>
    <xf numFmtId="1" fontId="30" fillId="0" borderId="96" xfId="122" applyNumberFormat="1" applyFont="1" applyBorder="1" applyAlignment="1" applyProtection="1">
      <alignment horizontal="center" vertical="center"/>
      <protection locked="0"/>
    </xf>
    <xf numFmtId="0" fontId="157" fillId="0" borderId="0" xfId="122" applyFont="1" applyAlignment="1" applyProtection="1">
      <alignment horizontal="center"/>
      <protection locked="0"/>
    </xf>
    <xf numFmtId="0" fontId="50" fillId="0" borderId="0" xfId="122" applyFont="1" applyAlignment="1" applyProtection="1">
      <alignment horizontal="center" vertical="center"/>
      <protection locked="0"/>
    </xf>
    <xf numFmtId="165" fontId="30" fillId="0" borderId="55" xfId="122" applyNumberFormat="1" applyFont="1" applyBorder="1" applyAlignment="1">
      <alignment horizontal="center" vertical="center"/>
      <protection/>
    </xf>
    <xf numFmtId="1" fontId="30" fillId="0" borderId="55" xfId="122" applyNumberFormat="1" applyFont="1" applyBorder="1" applyAlignment="1" applyProtection="1">
      <alignment horizontal="center" vertical="center"/>
      <protection locked="0"/>
    </xf>
    <xf numFmtId="1" fontId="177" fillId="0" borderId="51" xfId="122" applyNumberFormat="1" applyFont="1" applyBorder="1" applyAlignment="1" applyProtection="1">
      <alignment horizontal="center" vertical="center"/>
      <protection locked="0"/>
    </xf>
    <xf numFmtId="1" fontId="177" fillId="0" borderId="25" xfId="122" applyNumberFormat="1" applyFont="1" applyBorder="1" applyAlignment="1" applyProtection="1">
      <alignment horizontal="center" vertical="center"/>
      <protection locked="0"/>
    </xf>
    <xf numFmtId="1" fontId="177" fillId="0" borderId="53" xfId="122" applyNumberFormat="1" applyFont="1" applyBorder="1" applyAlignment="1" applyProtection="1">
      <alignment horizontal="center" vertical="center"/>
      <protection locked="0"/>
    </xf>
    <xf numFmtId="0" fontId="177" fillId="85" borderId="0" xfId="122" applyFont="1" applyFill="1" applyAlignment="1" applyProtection="1">
      <alignment horizontal="center" vertical="center"/>
      <protection locked="0"/>
    </xf>
    <xf numFmtId="0" fontId="30" fillId="0" borderId="51" xfId="122" applyFont="1" applyBorder="1" applyAlignment="1" applyProtection="1">
      <alignment horizontal="center" vertical="center"/>
      <protection locked="0"/>
    </xf>
    <xf numFmtId="0" fontId="30" fillId="0" borderId="25" xfId="122" applyFont="1" applyBorder="1" applyAlignment="1" applyProtection="1">
      <alignment horizontal="center" vertical="center"/>
      <protection locked="0"/>
    </xf>
    <xf numFmtId="165" fontId="30" fillId="0" borderId="54" xfId="122" applyNumberFormat="1" applyFont="1" applyBorder="1" applyAlignment="1">
      <alignment horizontal="center" vertical="center"/>
      <protection/>
    </xf>
    <xf numFmtId="1" fontId="30" fillId="0" borderId="54" xfId="122" applyNumberFormat="1" applyFont="1" applyBorder="1" applyAlignment="1" applyProtection="1">
      <alignment horizontal="center" vertical="center"/>
      <protection locked="0"/>
    </xf>
    <xf numFmtId="1" fontId="139" fillId="0" borderId="25" xfId="122" applyNumberFormat="1" applyBorder="1" applyAlignment="1" applyProtection="1">
      <alignment horizontal="center" vertical="center"/>
      <protection locked="0"/>
    </xf>
    <xf numFmtId="1" fontId="139" fillId="0" borderId="53" xfId="122" applyNumberFormat="1" applyBorder="1" applyAlignment="1" applyProtection="1">
      <alignment horizontal="center" vertical="center"/>
      <protection locked="0"/>
    </xf>
    <xf numFmtId="0" fontId="30" fillId="0" borderId="53" xfId="122" applyFont="1" applyBorder="1" applyAlignment="1" applyProtection="1">
      <alignment horizontal="center" vertical="center"/>
      <protection locked="0"/>
    </xf>
    <xf numFmtId="165" fontId="30" fillId="0" borderId="22" xfId="122" applyNumberFormat="1" applyFont="1" applyBorder="1" applyAlignment="1" applyProtection="1">
      <alignment horizontal="center" vertical="center"/>
      <protection locked="0"/>
    </xf>
    <xf numFmtId="0" fontId="30" fillId="0" borderId="22" xfId="122" applyFont="1" applyBorder="1" applyAlignment="1" applyProtection="1">
      <alignment horizontal="center" vertical="center"/>
      <protection locked="0"/>
    </xf>
    <xf numFmtId="0" fontId="139" fillId="0" borderId="21" xfId="122" applyBorder="1" applyAlignment="1" applyProtection="1">
      <alignment horizontal="center" vertical="center"/>
      <protection locked="0"/>
    </xf>
    <xf numFmtId="1" fontId="177" fillId="0" borderId="22" xfId="122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6" fillId="0" borderId="5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118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2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08" fillId="78" borderId="0" xfId="0" applyFont="1" applyFill="1" applyAlignment="1" applyProtection="1">
      <alignment horizontal="center"/>
      <protection locked="0"/>
    </xf>
    <xf numFmtId="0" fontId="209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13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1 2" xfId="22"/>
    <cellStyle name="20% - Akzent2" xfId="23"/>
    <cellStyle name="20% - Akzent2 2" xfId="24"/>
    <cellStyle name="20% - Akzent3" xfId="25"/>
    <cellStyle name="20% - Akzent3 2" xfId="26"/>
    <cellStyle name="20% - Akzent4" xfId="27"/>
    <cellStyle name="20% - Akzent4 2" xfId="28"/>
    <cellStyle name="20% - Akzent5" xfId="29"/>
    <cellStyle name="20% - Akzent5 2" xfId="30"/>
    <cellStyle name="20% - Akzent6" xfId="31"/>
    <cellStyle name="20% - Akzent6 2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kzent1" xfId="39"/>
    <cellStyle name="40% - Akzent1 2" xfId="40"/>
    <cellStyle name="40% - Akzent2" xfId="41"/>
    <cellStyle name="40% - Akzent2 2" xfId="42"/>
    <cellStyle name="40% - Akzent3" xfId="43"/>
    <cellStyle name="40% - Akzent3 2" xfId="44"/>
    <cellStyle name="40% - Akzent4" xfId="45"/>
    <cellStyle name="40% - Akzent4 2" xfId="46"/>
    <cellStyle name="40% - Akzent5" xfId="47"/>
    <cellStyle name="40% - Akzent5 2" xfId="48"/>
    <cellStyle name="40% - Akzent6" xfId="49"/>
    <cellStyle name="40% - Akzent6 2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kzent1" xfId="57"/>
    <cellStyle name="60% - Akzent1 2" xfId="58"/>
    <cellStyle name="60% - Akzent2" xfId="59"/>
    <cellStyle name="60% - Akzent2 2" xfId="60"/>
    <cellStyle name="60% - Akzent3" xfId="61"/>
    <cellStyle name="60% - Akzent3 2" xfId="62"/>
    <cellStyle name="60% - Akzent4" xfId="63"/>
    <cellStyle name="60% - Akzent4 2" xfId="64"/>
    <cellStyle name="60% - Akzent5" xfId="65"/>
    <cellStyle name="60% - Akzent5 2" xfId="66"/>
    <cellStyle name="60% - Akzent6" xfId="67"/>
    <cellStyle name="60% - Akzent6 2" xfId="68"/>
    <cellStyle name="Akzent1" xfId="69"/>
    <cellStyle name="Akzent1 2" xfId="70"/>
    <cellStyle name="Akzent1 2 2" xfId="71"/>
    <cellStyle name="Akzent2" xfId="72"/>
    <cellStyle name="Akzent2 2" xfId="73"/>
    <cellStyle name="Akzent2 2 2" xfId="74"/>
    <cellStyle name="Akzent3" xfId="75"/>
    <cellStyle name="Akzent3 2" xfId="76"/>
    <cellStyle name="Akzent3 2 2" xfId="77"/>
    <cellStyle name="Akzent4" xfId="78"/>
    <cellStyle name="Akzent4 2" xfId="79"/>
    <cellStyle name="Akzent4 2 2" xfId="80"/>
    <cellStyle name="Akzent5" xfId="81"/>
    <cellStyle name="Akzent5 2" xfId="82"/>
    <cellStyle name="Akzent5 2 2" xfId="83"/>
    <cellStyle name="Akzent6" xfId="84"/>
    <cellStyle name="Akzent6 2" xfId="85"/>
    <cellStyle name="Akzent6 2 2" xfId="86"/>
    <cellStyle name="Ausgabe" xfId="87"/>
    <cellStyle name="Ausgabe 2" xfId="88"/>
    <cellStyle name="Ausgabe 2 2" xfId="89"/>
    <cellStyle name="Berechnung" xfId="90"/>
    <cellStyle name="Berechnung 2" xfId="91"/>
    <cellStyle name="Berechnung 2 2" xfId="92"/>
    <cellStyle name="Comma [0]" xfId="93"/>
    <cellStyle name="Eingabe" xfId="94"/>
    <cellStyle name="Eingabe 2" xfId="95"/>
    <cellStyle name="Eingabe 2 2" xfId="96"/>
    <cellStyle name="Ergebnis" xfId="97"/>
    <cellStyle name="Ergebnis 2" xfId="98"/>
    <cellStyle name="Erklärender Text" xfId="99"/>
    <cellStyle name="Erklärender Text 2" xfId="100"/>
    <cellStyle name="Excel Built-in Normal" xfId="101"/>
    <cellStyle name="Excel Built-in Normal 2" xfId="102"/>
    <cellStyle name="Gut" xfId="103"/>
    <cellStyle name="Gut 2" xfId="104"/>
    <cellStyle name="Gut 2 2" xfId="105"/>
    <cellStyle name="Comma" xfId="106"/>
    <cellStyle name="Neutral" xfId="107"/>
    <cellStyle name="Neutral 2" xfId="108"/>
    <cellStyle name="Neutral 2 2" xfId="109"/>
    <cellStyle name="Notiz" xfId="110"/>
    <cellStyle name="Notiz 2" xfId="111"/>
    <cellStyle name="Notiz 2 2" xfId="112"/>
    <cellStyle name="Percent" xfId="113"/>
    <cellStyle name="Schlecht" xfId="114"/>
    <cellStyle name="Schlecht 2" xfId="115"/>
    <cellStyle name="Schlecht 2 2" xfId="116"/>
    <cellStyle name="Standard 2" xfId="117"/>
    <cellStyle name="Standard 2 2" xfId="118"/>
    <cellStyle name="Standard 2 3" xfId="119"/>
    <cellStyle name="Standard 2 4" xfId="120"/>
    <cellStyle name="Standard 2 4 2" xfId="121"/>
    <cellStyle name="Standard 3" xfId="122"/>
    <cellStyle name="Standard 3 2" xfId="123"/>
    <cellStyle name="Standard 4" xfId="124"/>
    <cellStyle name="Standard 5" xfId="125"/>
    <cellStyle name="Standard 5 2" xfId="126"/>
    <cellStyle name="Standard 6" xfId="127"/>
    <cellStyle name="Standard 7" xfId="128"/>
    <cellStyle name="Standard 7 2" xfId="129"/>
    <cellStyle name="Standard 8" xfId="130"/>
    <cellStyle name="Standard 8 2" xfId="131"/>
    <cellStyle name="Überschrift" xfId="132"/>
    <cellStyle name="Überschrift 1" xfId="133"/>
    <cellStyle name="Überschrift 1 2" xfId="134"/>
    <cellStyle name="Überschrift 2" xfId="135"/>
    <cellStyle name="Überschrift 2 2" xfId="136"/>
    <cellStyle name="Überschrift 3" xfId="137"/>
    <cellStyle name="Überschrift 3 2" xfId="138"/>
    <cellStyle name="Überschrift 4" xfId="139"/>
    <cellStyle name="Überschrift 4 2" xfId="140"/>
    <cellStyle name="Überschrift 5" xfId="141"/>
    <cellStyle name="Verknüpfte Zelle" xfId="142"/>
    <cellStyle name="Verknüpfte Zelle 2" xfId="143"/>
    <cellStyle name="Currency" xfId="144"/>
    <cellStyle name="Currency [0]" xfId="145"/>
    <cellStyle name="Warnender Text" xfId="146"/>
    <cellStyle name="Warnender Text 2" xfId="147"/>
    <cellStyle name="Zelle überprüfen" xfId="148"/>
    <cellStyle name="Zelle überprüfen 2" xfId="149"/>
    <cellStyle name="Zelle überprüfen 2 2" xfId="150"/>
  </cellStyles>
  <dxfs count="6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name val="Cambria"/>
        <color rgb="FF00B050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theme="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strike val="0"/>
        <color theme="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indexed="10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ont>
        <color auto="1"/>
      </font>
    </dxf>
    <dxf>
      <font>
        <color indexed="10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ont>
        <color auto="1"/>
      </font>
    </dxf>
    <dxf>
      <font>
        <color indexed="10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</font>
    </dxf>
    <dxf>
      <font>
        <strike val="0"/>
        <color rgb="FF00B05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</font>
    </dxf>
    <dxf>
      <font>
        <strike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1</xdr:col>
      <xdr:colOff>276225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</xdr:row>
      <xdr:rowOff>0</xdr:rowOff>
    </xdr:from>
    <xdr:to>
      <xdr:col>1</xdr:col>
      <xdr:colOff>342900</xdr:colOff>
      <xdr:row>35</xdr:row>
      <xdr:rowOff>171450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896100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1</xdr:col>
      <xdr:colOff>276225</xdr:colOff>
      <xdr:row>2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</xdr:row>
      <xdr:rowOff>0</xdr:rowOff>
    </xdr:from>
    <xdr:to>
      <xdr:col>1</xdr:col>
      <xdr:colOff>342900</xdr:colOff>
      <xdr:row>35</xdr:row>
      <xdr:rowOff>171450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896100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142875</xdr:colOff>
      <xdr:row>2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32</xdr:row>
      <xdr:rowOff>114300</xdr:rowOff>
    </xdr:from>
    <xdr:to>
      <xdr:col>1</xdr:col>
      <xdr:colOff>152400</xdr:colOff>
      <xdr:row>34</xdr:row>
      <xdr:rowOff>123825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905625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142875</xdr:colOff>
      <xdr:row>2</xdr:row>
      <xdr:rowOff>28575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32</xdr:row>
      <xdr:rowOff>114300</xdr:rowOff>
    </xdr:from>
    <xdr:to>
      <xdr:col>1</xdr:col>
      <xdr:colOff>152400</xdr:colOff>
      <xdr:row>34</xdr:row>
      <xdr:rowOff>123825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905625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rtn\AppData\Local\Microsoft\Windows\INetCache\Content.Outlook\CTLQJ2Z4\Ergebnislisten24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 14 "/>
      <sheetName val="U 18 "/>
      <sheetName val="Mä"/>
      <sheetName val="Fin_Mä"/>
      <sheetName val="U23m"/>
      <sheetName val="Fin_U23m"/>
      <sheetName val="Fr"/>
      <sheetName val="Fin_Fr"/>
      <sheetName val="U23w"/>
      <sheetName val="Fin_U23w"/>
      <sheetName val="SennA"/>
      <sheetName val="SennB"/>
      <sheetName val="SennC"/>
      <sheetName val="SenA"/>
      <sheetName val="SenB"/>
      <sheetName val="SenC"/>
      <sheetName val="An S Sn A-C"/>
      <sheetName val="Quali LEM"/>
      <sheetName val="Zeitplan"/>
      <sheetName val="HS"/>
    </sheetNames>
    <sheetDataSet>
      <sheetData sheetId="2">
        <row r="7">
          <cell r="C7" t="str">
            <v>KSV 1991 Freital</v>
          </cell>
        </row>
        <row r="8">
          <cell r="C8" t="str">
            <v>Königswarthaer SV 1990</v>
          </cell>
        </row>
        <row r="9">
          <cell r="C9" t="str">
            <v>KSC Stahl Rietschen</v>
          </cell>
        </row>
        <row r="10">
          <cell r="C10" t="str">
            <v>MSV Bautzen 04</v>
          </cell>
        </row>
        <row r="11">
          <cell r="C11" t="str">
            <v>KSV 1991 Freital</v>
          </cell>
        </row>
        <row r="12">
          <cell r="C12" t="str">
            <v>ESV Lok Wülknitz</v>
          </cell>
        </row>
        <row r="13">
          <cell r="C13" t="str">
            <v>SV Laußnitz</v>
          </cell>
        </row>
        <row r="14">
          <cell r="C14" t="str">
            <v>KSV 1991 Freital</v>
          </cell>
        </row>
        <row r="15">
          <cell r="C15" t="str">
            <v>SG Einheit Dresden-Mitte</v>
          </cell>
        </row>
        <row r="16">
          <cell r="C16" t="str">
            <v>MSV Bautzen 04</v>
          </cell>
        </row>
        <row r="17">
          <cell r="C17" t="str">
            <v>Hohnsteiner SV</v>
          </cell>
        </row>
        <row r="18">
          <cell r="C18" t="str">
            <v>TSV Blau-Weiß Gröditz</v>
          </cell>
        </row>
        <row r="19">
          <cell r="C19" t="str">
            <v>KSV Ottendorf-Okrilla</v>
          </cell>
        </row>
        <row r="20">
          <cell r="C20" t="str">
            <v>ESV Lok Wülknitz</v>
          </cell>
        </row>
        <row r="21">
          <cell r="C21" t="str">
            <v>SC Großschweidnitz-Löbau</v>
          </cell>
        </row>
        <row r="22">
          <cell r="C22" t="str">
            <v>SV 1896Großdubrau  </v>
          </cell>
        </row>
        <row r="23">
          <cell r="C23" t="str">
            <v>Königswarthaer SV 1990</v>
          </cell>
        </row>
        <row r="24">
          <cell r="C24" t="str">
            <v>SG Kleinröhrsdof</v>
          </cell>
        </row>
        <row r="25">
          <cell r="C25" t="str">
            <v>SG Kleinröhrsdof</v>
          </cell>
        </row>
        <row r="26">
          <cell r="C26" t="str">
            <v>Dresdner SV 1910</v>
          </cell>
        </row>
        <row r="27">
          <cell r="C27" t="str">
            <v>KSC Stahl Rietschen</v>
          </cell>
        </row>
        <row r="28">
          <cell r="C28" t="str">
            <v>SV TuR Dresden</v>
          </cell>
        </row>
        <row r="29">
          <cell r="C29" t="str">
            <v>SV Kirschau</v>
          </cell>
        </row>
        <row r="30">
          <cell r="C30" t="str">
            <v>ISG Hagenwerder</v>
          </cell>
        </row>
        <row r="31">
          <cell r="C31" t="str">
            <v>TSG Bernsdorf</v>
          </cell>
        </row>
        <row r="32">
          <cell r="C32" t="str">
            <v>SV Dresden-Neustadt 1950</v>
          </cell>
        </row>
        <row r="33">
          <cell r="C33" t="str">
            <v>SSV Planeta Radebeul</v>
          </cell>
        </row>
        <row r="34">
          <cell r="C34" t="str">
            <v>ESV Lok Riesa</v>
          </cell>
        </row>
        <row r="35">
          <cell r="C35" t="str">
            <v>SV Kirschau</v>
          </cell>
        </row>
        <row r="36">
          <cell r="C36" t="str">
            <v>ESV Lok Wülknitz</v>
          </cell>
        </row>
        <row r="37">
          <cell r="C37" t="str">
            <v>SV Motor Sörnewitz</v>
          </cell>
        </row>
        <row r="38">
          <cell r="C38" t="str">
            <v>TSG Bernsdorf</v>
          </cell>
        </row>
      </sheetData>
      <sheetData sheetId="3">
        <row r="14">
          <cell r="J14" t="str">
            <v>Frank Rüger</v>
          </cell>
        </row>
        <row r="18">
          <cell r="J18" t="str">
            <v>Georg Paschke</v>
          </cell>
        </row>
        <row r="22">
          <cell r="J22" t="str">
            <v>Stefan Böse</v>
          </cell>
        </row>
        <row r="26">
          <cell r="J26" t="str">
            <v>Michael Kubitz</v>
          </cell>
        </row>
      </sheetData>
      <sheetData sheetId="6">
        <row r="7">
          <cell r="C7" t="str">
            <v>Dresdner SV 1910</v>
          </cell>
        </row>
        <row r="8">
          <cell r="C8" t="str">
            <v>MSV Bautzen 04</v>
          </cell>
        </row>
        <row r="9">
          <cell r="C9" t="str">
            <v>SV Laußnitz</v>
          </cell>
        </row>
        <row r="10">
          <cell r="C10" t="str">
            <v>Königswarthaer SV</v>
          </cell>
        </row>
        <row r="11">
          <cell r="C11" t="str">
            <v>ISG Hagenwerder</v>
          </cell>
        </row>
        <row r="12">
          <cell r="C12" t="str">
            <v>SG Turbine Lauta</v>
          </cell>
        </row>
        <row r="13">
          <cell r="C13" t="str">
            <v>KSV 1991 Freital</v>
          </cell>
        </row>
        <row r="14">
          <cell r="C14" t="str">
            <v>Dresdner SV 1910</v>
          </cell>
        </row>
        <row r="15">
          <cell r="C15" t="str">
            <v>Königswarthaer SV</v>
          </cell>
        </row>
        <row r="16">
          <cell r="C16" t="str">
            <v>SG Großdrebnitz 1905</v>
          </cell>
        </row>
        <row r="17">
          <cell r="C17" t="str">
            <v>SV Medizin Bad Gottleuba</v>
          </cell>
        </row>
        <row r="18">
          <cell r="C18" t="str">
            <v>Radeberger SV</v>
          </cell>
        </row>
        <row r="19">
          <cell r="C19" t="str">
            <v>MSV Bautzen 04</v>
          </cell>
        </row>
        <row r="20">
          <cell r="C20" t="str">
            <v>TSG KW Boxberg/Weißwasser</v>
          </cell>
        </row>
        <row r="21">
          <cell r="C21" t="str">
            <v>KSC Stahl Rietschen</v>
          </cell>
        </row>
        <row r="22">
          <cell r="C22" t="str">
            <v>Thonberger SC 1931</v>
          </cell>
        </row>
        <row r="23">
          <cell r="C23" t="str">
            <v>HFC Kegeln</v>
          </cell>
        </row>
        <row r="24">
          <cell r="C24" t="str">
            <v>KSV Ottendorf-Okrilla</v>
          </cell>
        </row>
        <row r="25">
          <cell r="C25" t="str">
            <v>KSV 69 Lauta</v>
          </cell>
        </row>
        <row r="26">
          <cell r="C26" t="str">
            <v>ESV Lok Riesa</v>
          </cell>
        </row>
        <row r="27">
          <cell r="C27" t="str">
            <v>Baruther SV 90</v>
          </cell>
        </row>
        <row r="28">
          <cell r="C28" t="str">
            <v>ISG Hagenwerder</v>
          </cell>
        </row>
        <row r="29">
          <cell r="C29" t="str">
            <v>SG Lückersdorf-Gelenau</v>
          </cell>
        </row>
        <row r="30">
          <cell r="C30" t="str">
            <v>KSV Ottendorf-Okrilla</v>
          </cell>
        </row>
        <row r="31">
          <cell r="C31" t="str">
            <v>SG Grumbach</v>
          </cell>
        </row>
        <row r="32">
          <cell r="C32" t="str">
            <v>KSC Chemie Nünchritz</v>
          </cell>
        </row>
        <row r="33">
          <cell r="C33" t="str">
            <v>SG Stahl Schmiedeberg</v>
          </cell>
        </row>
        <row r="34">
          <cell r="C34" t="str">
            <v>TSV Merschwitz 1912</v>
          </cell>
        </row>
        <row r="36">
          <cell r="C36" t="str">
            <v>TSV Merschwitz 1912</v>
          </cell>
        </row>
        <row r="37">
          <cell r="C37" t="str">
            <v>Radeberger 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4.8515625" style="0" customWidth="1"/>
    <col min="2" max="2" width="28.28125" style="0" bestFit="1" customWidth="1"/>
    <col min="3" max="3" width="21.57421875" style="0" bestFit="1" customWidth="1"/>
    <col min="4" max="4" width="5.57421875" style="0" customWidth="1"/>
    <col min="5" max="5" width="4.7109375" style="0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2.7109375" style="0" bestFit="1" customWidth="1"/>
    <col min="10" max="10" width="5.57421875" style="0" customWidth="1"/>
    <col min="11" max="11" width="4.7109375" style="0" bestFit="1" customWidth="1"/>
    <col min="12" max="12" width="3.8515625" style="0" bestFit="1" customWidth="1"/>
    <col min="13" max="13" width="4.421875" style="0" bestFit="1" customWidth="1"/>
    <col min="14" max="14" width="3.421875" style="0" bestFit="1" customWidth="1"/>
    <col min="15" max="15" width="6.57421875" style="0" customWidth="1"/>
    <col min="16" max="16" width="2.7109375" style="0" bestFit="1" customWidth="1"/>
  </cols>
  <sheetData>
    <row r="1" spans="1:16" ht="18">
      <c r="A1" s="656" t="s">
        <v>478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</row>
    <row r="2" spans="1:15" ht="12.75">
      <c r="A2" s="177"/>
      <c r="B2" s="178"/>
      <c r="C2" s="178"/>
      <c r="D2" s="177"/>
      <c r="E2" s="177"/>
      <c r="F2" s="177"/>
      <c r="G2" s="177"/>
      <c r="H2" s="177"/>
      <c r="I2" s="177"/>
      <c r="J2" s="177"/>
      <c r="K2" s="477"/>
      <c r="L2" s="477"/>
      <c r="M2" s="477"/>
      <c r="N2" s="477"/>
      <c r="O2" s="477"/>
    </row>
    <row r="3" spans="1:15" ht="15">
      <c r="A3" s="179" t="s">
        <v>640</v>
      </c>
      <c r="B3" s="179"/>
      <c r="C3" s="179"/>
      <c r="D3" s="180" t="s">
        <v>479</v>
      </c>
      <c r="E3" s="180"/>
      <c r="F3" s="180"/>
      <c r="G3" s="180"/>
      <c r="H3" s="180"/>
      <c r="I3" s="180"/>
      <c r="J3" s="482" t="s">
        <v>633</v>
      </c>
      <c r="K3" s="180"/>
      <c r="L3" s="180"/>
      <c r="M3" s="180"/>
      <c r="N3" s="477"/>
      <c r="O3" s="477"/>
    </row>
    <row r="4" spans="1:15" ht="12.75">
      <c r="A4" s="177"/>
      <c r="B4" s="178"/>
      <c r="C4" s="178"/>
      <c r="D4" s="177"/>
      <c r="E4" s="177"/>
      <c r="F4" s="177"/>
      <c r="G4" s="177"/>
      <c r="H4" s="177"/>
      <c r="I4" s="177"/>
      <c r="J4" s="177"/>
      <c r="K4" s="477"/>
      <c r="L4" s="477"/>
      <c r="M4" s="477"/>
      <c r="N4" s="477"/>
      <c r="O4" s="477"/>
    </row>
    <row r="5" spans="1:16" ht="16.5">
      <c r="A5" s="181" t="s">
        <v>495</v>
      </c>
      <c r="B5" s="182"/>
      <c r="C5" s="182"/>
      <c r="D5" s="183" t="s">
        <v>1</v>
      </c>
      <c r="E5" s="184"/>
      <c r="F5" s="184"/>
      <c r="G5" s="184"/>
      <c r="H5" s="184"/>
      <c r="I5" s="185"/>
      <c r="J5" s="183" t="s">
        <v>634</v>
      </c>
      <c r="K5" s="184"/>
      <c r="L5" s="184"/>
      <c r="M5" s="184"/>
      <c r="N5" s="184"/>
      <c r="O5" s="184"/>
      <c r="P5" s="185"/>
    </row>
    <row r="6" spans="1:16" ht="16.5">
      <c r="A6" s="186"/>
      <c r="B6" s="429" t="s">
        <v>4</v>
      </c>
      <c r="C6" s="187" t="s">
        <v>5</v>
      </c>
      <c r="D6" s="188" t="s">
        <v>6</v>
      </c>
      <c r="E6" s="189" t="s">
        <v>7</v>
      </c>
      <c r="F6" s="190" t="s">
        <v>8</v>
      </c>
      <c r="G6" s="190" t="s">
        <v>636</v>
      </c>
      <c r="H6" s="190" t="s">
        <v>35</v>
      </c>
      <c r="I6" s="191" t="s">
        <v>11</v>
      </c>
      <c r="J6" s="188" t="s">
        <v>6</v>
      </c>
      <c r="K6" s="189" t="s">
        <v>7</v>
      </c>
      <c r="L6" s="190" t="s">
        <v>8</v>
      </c>
      <c r="M6" s="190" t="s">
        <v>9</v>
      </c>
      <c r="N6" s="190" t="s">
        <v>635</v>
      </c>
      <c r="O6" s="508" t="s">
        <v>642</v>
      </c>
      <c r="P6" s="191" t="s">
        <v>11</v>
      </c>
    </row>
    <row r="7" spans="1:16" ht="15.75">
      <c r="A7" s="193">
        <v>8</v>
      </c>
      <c r="B7" s="466" t="s">
        <v>499</v>
      </c>
      <c r="C7" s="468" t="s">
        <v>168</v>
      </c>
      <c r="D7" s="194"/>
      <c r="E7" s="49">
        <v>334</v>
      </c>
      <c r="F7" s="49">
        <v>167</v>
      </c>
      <c r="G7" s="73">
        <v>501.0033032</v>
      </c>
      <c r="H7" s="74">
        <v>7</v>
      </c>
      <c r="I7" s="486">
        <f aca="true" t="shared" si="0" ref="I7:I26">_xlfn.RANK.EQ($G7,$G$7:$G$26)</f>
        <v>1</v>
      </c>
      <c r="J7" s="522"/>
      <c r="K7" s="72">
        <v>351</v>
      </c>
      <c r="L7" s="49">
        <v>173</v>
      </c>
      <c r="M7" s="73">
        <v>524.0016015000001</v>
      </c>
      <c r="N7" s="74">
        <v>8</v>
      </c>
      <c r="O7" s="509">
        <f aca="true" t="shared" si="1" ref="O7:O14">G7+M7</f>
        <v>1025.0049047000002</v>
      </c>
      <c r="P7" s="511">
        <f aca="true" t="shared" si="2" ref="P7:P14">_xlfn.RANK.EQ($O7,$O$7:$O$14)</f>
        <v>1</v>
      </c>
    </row>
    <row r="8" spans="1:16" ht="15.75">
      <c r="A8" s="196">
        <v>6</v>
      </c>
      <c r="B8" s="466" t="s">
        <v>511</v>
      </c>
      <c r="C8" s="276" t="s">
        <v>216</v>
      </c>
      <c r="D8" s="489">
        <v>0.7083333333333334</v>
      </c>
      <c r="E8" s="49">
        <v>337</v>
      </c>
      <c r="F8" s="49">
        <v>155</v>
      </c>
      <c r="G8" s="73">
        <v>492.002902</v>
      </c>
      <c r="H8" s="76">
        <v>12</v>
      </c>
      <c r="I8" s="487">
        <f t="shared" si="0"/>
        <v>3</v>
      </c>
      <c r="J8" s="523"/>
      <c r="K8" s="72">
        <v>353</v>
      </c>
      <c r="L8" s="49">
        <v>165</v>
      </c>
      <c r="M8" s="73">
        <v>518.0015013</v>
      </c>
      <c r="N8" s="76">
        <v>9</v>
      </c>
      <c r="O8" s="509">
        <f t="shared" si="1"/>
        <v>1010.0044032999999</v>
      </c>
      <c r="P8" s="514">
        <f t="shared" si="2"/>
        <v>2</v>
      </c>
    </row>
    <row r="9" spans="1:16" ht="15.75">
      <c r="A9" s="193">
        <v>7</v>
      </c>
      <c r="B9" s="466" t="s">
        <v>496</v>
      </c>
      <c r="C9" s="472" t="s">
        <v>219</v>
      </c>
      <c r="D9" s="489">
        <v>0.375</v>
      </c>
      <c r="E9" s="49">
        <v>327</v>
      </c>
      <c r="F9" s="49">
        <v>166</v>
      </c>
      <c r="G9" s="73">
        <v>493.0032023</v>
      </c>
      <c r="H9" s="76">
        <v>11</v>
      </c>
      <c r="I9" s="487">
        <f t="shared" si="0"/>
        <v>2</v>
      </c>
      <c r="J9" s="523"/>
      <c r="K9" s="72">
        <v>342</v>
      </c>
      <c r="L9" s="49">
        <v>153</v>
      </c>
      <c r="M9" s="73">
        <v>495.00120119999997</v>
      </c>
      <c r="N9" s="76">
        <v>10</v>
      </c>
      <c r="O9" s="509">
        <f t="shared" si="1"/>
        <v>988.0044035</v>
      </c>
      <c r="P9" s="514">
        <f t="shared" si="2"/>
        <v>3</v>
      </c>
    </row>
    <row r="10" spans="1:16" ht="15.75">
      <c r="A10" s="196">
        <v>3</v>
      </c>
      <c r="B10" s="466" t="s">
        <v>514</v>
      </c>
      <c r="C10" s="468" t="s">
        <v>515</v>
      </c>
      <c r="D10" s="489"/>
      <c r="E10" s="49">
        <v>328</v>
      </c>
      <c r="F10" s="49">
        <v>138</v>
      </c>
      <c r="G10" s="73">
        <v>466.0019026</v>
      </c>
      <c r="H10" s="76">
        <v>10</v>
      </c>
      <c r="I10" s="487">
        <f t="shared" si="0"/>
        <v>6</v>
      </c>
      <c r="J10" s="523"/>
      <c r="K10" s="72">
        <v>347</v>
      </c>
      <c r="L10" s="49">
        <v>159</v>
      </c>
      <c r="M10" s="73">
        <v>506.0013013</v>
      </c>
      <c r="N10" s="76">
        <v>9</v>
      </c>
      <c r="O10" s="509">
        <f t="shared" si="1"/>
        <v>972.0032039</v>
      </c>
      <c r="P10" s="524">
        <f t="shared" si="2"/>
        <v>4</v>
      </c>
    </row>
    <row r="11" spans="1:16" ht="15.75">
      <c r="A11" s="193">
        <v>4</v>
      </c>
      <c r="B11" s="466" t="s">
        <v>502</v>
      </c>
      <c r="C11" s="472" t="s">
        <v>253</v>
      </c>
      <c r="D11" s="489"/>
      <c r="E11" s="49">
        <v>338</v>
      </c>
      <c r="F11" s="49">
        <v>130</v>
      </c>
      <c r="G11" s="73">
        <v>468.00170160000005</v>
      </c>
      <c r="H11" s="76">
        <v>15</v>
      </c>
      <c r="I11" s="487">
        <f t="shared" si="0"/>
        <v>5</v>
      </c>
      <c r="J11" s="523"/>
      <c r="K11" s="72">
        <v>344</v>
      </c>
      <c r="L11" s="49">
        <v>136</v>
      </c>
      <c r="M11" s="73">
        <v>480.000601</v>
      </c>
      <c r="N11" s="76">
        <v>13</v>
      </c>
      <c r="O11" s="509">
        <f t="shared" si="1"/>
        <v>948.0023026000001</v>
      </c>
      <c r="P11" s="524">
        <f t="shared" si="2"/>
        <v>5</v>
      </c>
    </row>
    <row r="12" spans="1:16" ht="15.75">
      <c r="A12" s="196">
        <v>5</v>
      </c>
      <c r="B12" s="473" t="s">
        <v>508</v>
      </c>
      <c r="C12" s="469" t="s">
        <v>15</v>
      </c>
      <c r="D12" s="489"/>
      <c r="E12" s="49">
        <v>330</v>
      </c>
      <c r="F12" s="49">
        <v>146</v>
      </c>
      <c r="G12" s="73">
        <v>476.0025032</v>
      </c>
      <c r="H12" s="76">
        <v>7</v>
      </c>
      <c r="I12" s="487">
        <f t="shared" si="0"/>
        <v>4</v>
      </c>
      <c r="J12" s="523"/>
      <c r="K12" s="72">
        <v>334</v>
      </c>
      <c r="L12" s="49">
        <v>137</v>
      </c>
      <c r="M12" s="73">
        <v>471.00070089999997</v>
      </c>
      <c r="N12" s="76">
        <v>14</v>
      </c>
      <c r="O12" s="509">
        <f t="shared" si="1"/>
        <v>947.0032041</v>
      </c>
      <c r="P12" s="514">
        <f t="shared" si="2"/>
        <v>6</v>
      </c>
    </row>
    <row r="13" spans="1:16" ht="15.75">
      <c r="A13" s="193">
        <v>2</v>
      </c>
      <c r="B13" s="467" t="s">
        <v>497</v>
      </c>
      <c r="C13" s="468" t="s">
        <v>168</v>
      </c>
      <c r="D13" s="490"/>
      <c r="E13" s="49">
        <v>317</v>
      </c>
      <c r="F13" s="49">
        <v>146</v>
      </c>
      <c r="G13" s="73">
        <v>463.0025023</v>
      </c>
      <c r="H13" s="76">
        <v>11</v>
      </c>
      <c r="I13" s="487">
        <f t="shared" si="0"/>
        <v>7</v>
      </c>
      <c r="J13" s="525"/>
      <c r="K13" s="72">
        <v>323</v>
      </c>
      <c r="L13" s="49">
        <v>123</v>
      </c>
      <c r="M13" s="73">
        <v>446.0003005</v>
      </c>
      <c r="N13" s="76">
        <v>15</v>
      </c>
      <c r="O13" s="509">
        <f t="shared" si="1"/>
        <v>909.0028027999999</v>
      </c>
      <c r="P13" s="514">
        <f t="shared" si="2"/>
        <v>7</v>
      </c>
    </row>
    <row r="14" spans="1:16" ht="16.5" thickBot="1">
      <c r="A14" s="496">
        <v>1</v>
      </c>
      <c r="B14" s="526" t="s">
        <v>512</v>
      </c>
      <c r="C14" s="527" t="s">
        <v>168</v>
      </c>
      <c r="D14" s="528"/>
      <c r="E14" s="498">
        <v>316</v>
      </c>
      <c r="F14" s="498">
        <v>142</v>
      </c>
      <c r="G14" s="499">
        <v>458.002202</v>
      </c>
      <c r="H14" s="500">
        <v>12</v>
      </c>
      <c r="I14" s="501">
        <f t="shared" si="0"/>
        <v>8</v>
      </c>
      <c r="J14" s="529"/>
      <c r="K14" s="502">
        <v>320</v>
      </c>
      <c r="L14" s="498">
        <v>130</v>
      </c>
      <c r="M14" s="499">
        <v>450.0005005</v>
      </c>
      <c r="N14" s="500">
        <v>15</v>
      </c>
      <c r="O14" s="510">
        <f t="shared" si="1"/>
        <v>908.0027024999999</v>
      </c>
      <c r="P14" s="513">
        <f t="shared" si="2"/>
        <v>8</v>
      </c>
    </row>
    <row r="15" spans="1:16" ht="15">
      <c r="A15" s="193">
        <v>9</v>
      </c>
      <c r="B15" s="466" t="s">
        <v>513</v>
      </c>
      <c r="C15" s="495" t="s">
        <v>15</v>
      </c>
      <c r="D15" s="490"/>
      <c r="E15" s="315">
        <v>303</v>
      </c>
      <c r="F15" s="315">
        <v>146</v>
      </c>
      <c r="G15" s="307">
        <v>449.0025018</v>
      </c>
      <c r="H15" s="76">
        <v>14</v>
      </c>
      <c r="I15" s="76">
        <f t="shared" si="0"/>
        <v>9</v>
      </c>
      <c r="J15" s="198"/>
      <c r="K15" s="272"/>
      <c r="L15" s="315"/>
      <c r="M15" s="307"/>
      <c r="N15" s="76"/>
      <c r="O15" s="505"/>
      <c r="P15" s="454"/>
    </row>
    <row r="16" spans="1:16" ht="15">
      <c r="A16" s="196">
        <v>10</v>
      </c>
      <c r="B16" s="433" t="s">
        <v>504</v>
      </c>
      <c r="C16" s="276" t="s">
        <v>206</v>
      </c>
      <c r="D16" s="489"/>
      <c r="E16" s="49">
        <v>318</v>
      </c>
      <c r="F16" s="49">
        <v>121</v>
      </c>
      <c r="G16" s="73">
        <v>439.0014012</v>
      </c>
      <c r="H16" s="76">
        <v>19</v>
      </c>
      <c r="I16" s="76">
        <f t="shared" si="0"/>
        <v>10</v>
      </c>
      <c r="J16" s="197"/>
      <c r="K16" s="72"/>
      <c r="L16" s="49"/>
      <c r="M16" s="77" t="s">
        <v>482</v>
      </c>
      <c r="N16" s="76"/>
      <c r="O16" s="505"/>
      <c r="P16" s="454"/>
    </row>
    <row r="17" spans="1:16" ht="13.5">
      <c r="A17" s="193">
        <v>11</v>
      </c>
      <c r="B17" s="465" t="s">
        <v>510</v>
      </c>
      <c r="C17" s="276" t="s">
        <v>216</v>
      </c>
      <c r="D17" s="489"/>
      <c r="E17" s="483">
        <v>300</v>
      </c>
      <c r="F17" s="49">
        <v>135</v>
      </c>
      <c r="G17" s="73">
        <v>435.0018023</v>
      </c>
      <c r="H17" s="76">
        <v>11</v>
      </c>
      <c r="I17" s="76">
        <f t="shared" si="0"/>
        <v>11</v>
      </c>
      <c r="J17" s="197"/>
      <c r="K17" s="233"/>
      <c r="L17" s="49"/>
      <c r="M17" s="73" t="s">
        <v>482</v>
      </c>
      <c r="N17" s="76"/>
      <c r="O17" s="505"/>
      <c r="P17" s="454"/>
    </row>
    <row r="18" spans="1:16" ht="15">
      <c r="A18" s="196">
        <v>12</v>
      </c>
      <c r="B18" s="466" t="s">
        <v>509</v>
      </c>
      <c r="C18" s="468" t="s">
        <v>209</v>
      </c>
      <c r="D18" s="489">
        <v>0.5416666666666666</v>
      </c>
      <c r="E18" s="49">
        <v>325</v>
      </c>
      <c r="F18" s="49">
        <v>106</v>
      </c>
      <c r="G18" s="73">
        <v>431.0009007</v>
      </c>
      <c r="H18" s="76">
        <v>22</v>
      </c>
      <c r="I18" s="76">
        <f t="shared" si="0"/>
        <v>12</v>
      </c>
      <c r="J18" s="197"/>
      <c r="K18" s="72"/>
      <c r="L18" s="49"/>
      <c r="M18" s="73" t="s">
        <v>482</v>
      </c>
      <c r="N18" s="76"/>
      <c r="O18" s="505"/>
      <c r="P18" s="454"/>
    </row>
    <row r="19" spans="1:16" ht="15">
      <c r="A19" s="193">
        <v>13</v>
      </c>
      <c r="B19" s="466" t="s">
        <v>505</v>
      </c>
      <c r="C19" s="276" t="s">
        <v>179</v>
      </c>
      <c r="D19" s="489"/>
      <c r="E19" s="49">
        <v>314</v>
      </c>
      <c r="F19" s="49">
        <v>109</v>
      </c>
      <c r="G19" s="73">
        <v>423.0011014</v>
      </c>
      <c r="H19" s="76">
        <v>17</v>
      </c>
      <c r="I19" s="76">
        <f t="shared" si="0"/>
        <v>13</v>
      </c>
      <c r="J19" s="197"/>
      <c r="K19" s="72"/>
      <c r="L19" s="49"/>
      <c r="M19" s="73" t="s">
        <v>482</v>
      </c>
      <c r="N19" s="76"/>
      <c r="O19" s="505"/>
      <c r="P19" s="454"/>
    </row>
    <row r="20" spans="1:16" ht="15">
      <c r="A20" s="196">
        <v>14</v>
      </c>
      <c r="B20" s="467" t="s">
        <v>620</v>
      </c>
      <c r="C20" s="468" t="s">
        <v>543</v>
      </c>
      <c r="D20" s="489"/>
      <c r="E20" s="49">
        <v>317</v>
      </c>
      <c r="F20" s="49">
        <v>101</v>
      </c>
      <c r="G20" s="73">
        <v>418.0006007</v>
      </c>
      <c r="H20" s="76">
        <v>22</v>
      </c>
      <c r="I20" s="76">
        <f t="shared" si="0"/>
        <v>14</v>
      </c>
      <c r="J20" s="197"/>
      <c r="K20" s="72"/>
      <c r="L20" s="49"/>
      <c r="M20" s="73" t="s">
        <v>482</v>
      </c>
      <c r="N20" s="76"/>
      <c r="O20" s="505"/>
      <c r="P20" s="454"/>
    </row>
    <row r="21" spans="1:16" ht="15">
      <c r="A21" s="193">
        <v>15</v>
      </c>
      <c r="B21" s="466" t="s">
        <v>621</v>
      </c>
      <c r="C21" s="468" t="s">
        <v>507</v>
      </c>
      <c r="D21" s="489">
        <v>0.625</v>
      </c>
      <c r="E21" s="49">
        <v>288</v>
      </c>
      <c r="F21" s="49">
        <v>115</v>
      </c>
      <c r="G21" s="73">
        <v>403.0012003</v>
      </c>
      <c r="H21" s="76">
        <v>23</v>
      </c>
      <c r="I21" s="76">
        <f t="shared" si="0"/>
        <v>15</v>
      </c>
      <c r="J21" s="197"/>
      <c r="K21" s="72"/>
      <c r="L21" s="49"/>
      <c r="M21" s="73" t="s">
        <v>482</v>
      </c>
      <c r="N21" s="76"/>
      <c r="O21" s="505"/>
      <c r="P21" s="454"/>
    </row>
    <row r="22" spans="1:16" ht="15">
      <c r="A22" s="196">
        <v>16</v>
      </c>
      <c r="B22" s="466" t="s">
        <v>500</v>
      </c>
      <c r="C22" s="468" t="s">
        <v>501</v>
      </c>
      <c r="D22" s="491"/>
      <c r="E22" s="92">
        <v>298</v>
      </c>
      <c r="F22" s="92">
        <v>102</v>
      </c>
      <c r="G22" s="93">
        <v>400.000701</v>
      </c>
      <c r="H22" s="94">
        <v>21</v>
      </c>
      <c r="I22" s="94">
        <f t="shared" si="0"/>
        <v>16</v>
      </c>
      <c r="J22" s="197"/>
      <c r="K22" s="91"/>
      <c r="L22" s="92"/>
      <c r="M22" s="93" t="s">
        <v>482</v>
      </c>
      <c r="N22" s="94"/>
      <c r="O22" s="323"/>
      <c r="P22" s="455"/>
    </row>
    <row r="23" spans="1:16" ht="15">
      <c r="A23" s="193">
        <v>17</v>
      </c>
      <c r="B23" s="433" t="s">
        <v>622</v>
      </c>
      <c r="C23" s="468" t="s">
        <v>255</v>
      </c>
      <c r="D23" s="489"/>
      <c r="E23" s="49">
        <v>309</v>
      </c>
      <c r="F23" s="49">
        <v>89</v>
      </c>
      <c r="G23" s="73">
        <v>398.0003003</v>
      </c>
      <c r="H23" s="74">
        <v>23</v>
      </c>
      <c r="I23" s="74">
        <f t="shared" si="0"/>
        <v>17</v>
      </c>
      <c r="J23" s="197"/>
      <c r="K23" s="72"/>
      <c r="L23" s="49"/>
      <c r="M23" s="73" t="s">
        <v>482</v>
      </c>
      <c r="N23" s="74"/>
      <c r="O23" s="506"/>
      <c r="P23" s="456"/>
    </row>
    <row r="24" spans="1:16" ht="15">
      <c r="A24" s="196">
        <v>18</v>
      </c>
      <c r="B24" s="467" t="s">
        <v>503</v>
      </c>
      <c r="C24" s="468" t="s">
        <v>15</v>
      </c>
      <c r="D24" s="489"/>
      <c r="E24" s="49">
        <v>281</v>
      </c>
      <c r="F24" s="49">
        <v>100</v>
      </c>
      <c r="G24" s="73">
        <v>381.0005007</v>
      </c>
      <c r="H24" s="74">
        <v>22</v>
      </c>
      <c r="I24" s="74">
        <f t="shared" si="0"/>
        <v>18</v>
      </c>
      <c r="J24" s="197"/>
      <c r="K24" s="72"/>
      <c r="L24" s="49"/>
      <c r="M24" s="73" t="s">
        <v>482</v>
      </c>
      <c r="N24" s="74"/>
      <c r="O24" s="506"/>
      <c r="P24" s="456"/>
    </row>
    <row r="25" spans="1:16" ht="15">
      <c r="A25" s="193">
        <v>19</v>
      </c>
      <c r="B25" s="467" t="s">
        <v>498</v>
      </c>
      <c r="C25" s="468" t="s">
        <v>206</v>
      </c>
      <c r="D25" s="489">
        <v>0.4583333333333333</v>
      </c>
      <c r="E25" s="49">
        <v>267</v>
      </c>
      <c r="F25" s="49">
        <v>81</v>
      </c>
      <c r="G25" s="73">
        <v>348.0001001</v>
      </c>
      <c r="H25" s="74">
        <v>34</v>
      </c>
      <c r="I25" s="74">
        <f t="shared" si="0"/>
        <v>19</v>
      </c>
      <c r="J25" s="197"/>
      <c r="K25" s="72"/>
      <c r="L25" s="49"/>
      <c r="M25" s="73" t="s">
        <v>482</v>
      </c>
      <c r="N25" s="74"/>
      <c r="O25" s="506"/>
      <c r="P25" s="456"/>
    </row>
    <row r="26" spans="1:16" ht="13.5">
      <c r="A26" s="201">
        <v>20</v>
      </c>
      <c r="B26" s="474" t="s">
        <v>506</v>
      </c>
      <c r="C26" s="475" t="s">
        <v>501</v>
      </c>
      <c r="D26" s="488"/>
      <c r="E26" s="135">
        <v>247</v>
      </c>
      <c r="F26" s="135">
        <v>90</v>
      </c>
      <c r="G26" s="136">
        <v>337.0004002</v>
      </c>
      <c r="H26" s="319">
        <v>27</v>
      </c>
      <c r="I26" s="319">
        <f t="shared" si="0"/>
        <v>20</v>
      </c>
      <c r="J26" s="249"/>
      <c r="K26" s="335"/>
      <c r="L26" s="135"/>
      <c r="M26" s="136" t="s">
        <v>482</v>
      </c>
      <c r="N26" s="319"/>
      <c r="O26" s="507"/>
      <c r="P26" s="457"/>
    </row>
    <row r="27" spans="1:16" ht="12.75">
      <c r="A27" s="477"/>
      <c r="B27" s="477"/>
      <c r="C27" s="477"/>
      <c r="D27" s="477"/>
      <c r="E27" s="478"/>
      <c r="F27" s="478"/>
      <c r="G27" s="478"/>
      <c r="H27" s="478"/>
      <c r="I27" s="477"/>
      <c r="J27" s="477"/>
      <c r="K27" s="477"/>
      <c r="L27" s="477"/>
      <c r="M27" s="477"/>
      <c r="N27" s="477"/>
      <c r="O27" s="477"/>
      <c r="P27" s="477"/>
    </row>
    <row r="28" spans="1:16" ht="15.75">
      <c r="A28" s="479" t="s">
        <v>641</v>
      </c>
      <c r="B28" s="477"/>
      <c r="C28" s="477"/>
      <c r="D28" s="477"/>
      <c r="E28" s="478"/>
      <c r="F28" s="478"/>
      <c r="G28" s="478"/>
      <c r="H28" s="478"/>
      <c r="I28" s="477"/>
      <c r="J28" s="477"/>
      <c r="K28" s="477"/>
      <c r="L28" s="477"/>
      <c r="M28" s="477"/>
      <c r="N28" s="477"/>
      <c r="O28" s="477"/>
      <c r="P28" s="477"/>
    </row>
    <row r="29" spans="1:16" ht="12.75">
      <c r="A29" s="477"/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</row>
    <row r="30" spans="1:16" ht="12.75">
      <c r="A30" s="480"/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</row>
    <row r="31" spans="1:16" ht="18">
      <c r="A31" s="481" t="s">
        <v>471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</row>
    <row r="32" spans="1:16" ht="18">
      <c r="A32" s="481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</row>
    <row r="33" spans="3:16" ht="12.75"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</row>
    <row r="34" ht="45" customHeight="1"/>
    <row r="35" spans="1:16" ht="18">
      <c r="A35" s="656" t="s">
        <v>478</v>
      </c>
      <c r="B35" s="656"/>
      <c r="C35" s="656"/>
      <c r="D35" s="656"/>
      <c r="E35" s="656"/>
      <c r="F35" s="656"/>
      <c r="G35" s="656"/>
      <c r="H35" s="656"/>
      <c r="I35" s="656"/>
      <c r="J35" s="656"/>
      <c r="K35" s="656"/>
      <c r="L35" s="656"/>
      <c r="M35" s="656"/>
      <c r="N35" s="656"/>
      <c r="O35" s="656"/>
      <c r="P35" s="656"/>
    </row>
    <row r="36" spans="2:15" ht="14.25">
      <c r="B36" s="179"/>
      <c r="C36" s="178"/>
      <c r="D36" s="177"/>
      <c r="E36" s="177"/>
      <c r="F36" s="177"/>
      <c r="G36" s="177"/>
      <c r="H36" s="177"/>
      <c r="I36" s="177"/>
      <c r="J36" s="177"/>
      <c r="K36" s="477"/>
      <c r="L36" s="477"/>
      <c r="M36" s="477"/>
      <c r="N36" s="477"/>
      <c r="O36" s="477"/>
    </row>
    <row r="37" spans="1:15" ht="15">
      <c r="A37" s="179" t="s">
        <v>637</v>
      </c>
      <c r="B37" s="178"/>
      <c r="C37" s="179"/>
      <c r="D37" s="180" t="s">
        <v>479</v>
      </c>
      <c r="E37" s="180"/>
      <c r="F37" s="180"/>
      <c r="G37" s="180"/>
      <c r="H37" s="180"/>
      <c r="I37" s="180"/>
      <c r="J37" s="482" t="s">
        <v>633</v>
      </c>
      <c r="K37" s="180"/>
      <c r="L37" s="180"/>
      <c r="M37" s="180"/>
      <c r="N37" s="477"/>
      <c r="O37" s="477"/>
    </row>
    <row r="38" spans="1:15" ht="16.5">
      <c r="A38" s="484"/>
      <c r="B38" s="485"/>
      <c r="C38" s="178"/>
      <c r="D38" s="177"/>
      <c r="E38" s="177"/>
      <c r="F38" s="177"/>
      <c r="G38" s="177"/>
      <c r="H38" s="177"/>
      <c r="I38" s="177"/>
      <c r="J38" s="177"/>
      <c r="K38" s="477"/>
      <c r="L38" s="477"/>
      <c r="M38" s="477"/>
      <c r="N38" s="477"/>
      <c r="O38" s="477"/>
    </row>
    <row r="39" spans="1:16" ht="16.5">
      <c r="A39" s="181" t="s">
        <v>480</v>
      </c>
      <c r="B39" s="182"/>
      <c r="C39" s="182"/>
      <c r="D39" s="183" t="s">
        <v>1</v>
      </c>
      <c r="E39" s="184"/>
      <c r="F39" s="184"/>
      <c r="G39" s="184"/>
      <c r="H39" s="184"/>
      <c r="I39" s="185"/>
      <c r="J39" s="183" t="s">
        <v>634</v>
      </c>
      <c r="K39" s="184"/>
      <c r="L39" s="184"/>
      <c r="M39" s="184"/>
      <c r="N39" s="184"/>
      <c r="O39" s="184"/>
      <c r="P39" s="185"/>
    </row>
    <row r="40" spans="1:16" ht="16.5">
      <c r="A40" s="186"/>
      <c r="B40" s="429" t="s">
        <v>4</v>
      </c>
      <c r="C40" s="187" t="s">
        <v>5</v>
      </c>
      <c r="D40" s="188" t="s">
        <v>6</v>
      </c>
      <c r="E40" s="189" t="s">
        <v>7</v>
      </c>
      <c r="F40" s="190" t="s">
        <v>8</v>
      </c>
      <c r="G40" s="190" t="s">
        <v>9</v>
      </c>
      <c r="H40" s="190" t="s">
        <v>635</v>
      </c>
      <c r="I40" s="191" t="s">
        <v>11</v>
      </c>
      <c r="J40" s="188" t="s">
        <v>6</v>
      </c>
      <c r="K40" s="189" t="s">
        <v>7</v>
      </c>
      <c r="L40" s="190" t="s">
        <v>8</v>
      </c>
      <c r="M40" s="190" t="s">
        <v>9</v>
      </c>
      <c r="N40" s="190" t="s">
        <v>635</v>
      </c>
      <c r="O40" s="508" t="s">
        <v>642</v>
      </c>
      <c r="P40" s="191" t="s">
        <v>11</v>
      </c>
    </row>
    <row r="41" spans="1:16" ht="15.75">
      <c r="A41" s="193">
        <v>1</v>
      </c>
      <c r="B41" s="466" t="s">
        <v>494</v>
      </c>
      <c r="C41" s="468" t="s">
        <v>253</v>
      </c>
      <c r="D41" s="194"/>
      <c r="E41" s="49">
        <v>329</v>
      </c>
      <c r="F41" s="49">
        <v>149</v>
      </c>
      <c r="G41" s="73">
        <v>478.0028026</v>
      </c>
      <c r="H41" s="74">
        <v>10</v>
      </c>
      <c r="I41" s="493">
        <f aca="true" t="shared" si="3" ref="I41:I59">_xlfn.RANK.EQ($G41,$G$40:$G$59)</f>
        <v>1</v>
      </c>
      <c r="J41" s="522"/>
      <c r="K41" s="72">
        <v>340</v>
      </c>
      <c r="L41" s="49">
        <v>138</v>
      </c>
      <c r="M41" s="73">
        <v>478.0009002</v>
      </c>
      <c r="N41" s="74">
        <v>17</v>
      </c>
      <c r="O41" s="509">
        <f aca="true" t="shared" si="4" ref="O41:O48">G41+M41</f>
        <v>956.0037027999999</v>
      </c>
      <c r="P41" s="530">
        <f aca="true" t="shared" si="5" ref="P41:P48">_xlfn.RANK.EQ($O41,$O$41:$O$48)</f>
        <v>1</v>
      </c>
    </row>
    <row r="42" spans="1:16" ht="15.75">
      <c r="A42" s="196">
        <v>2</v>
      </c>
      <c r="B42" s="374" t="s">
        <v>493</v>
      </c>
      <c r="C42" s="468" t="s">
        <v>179</v>
      </c>
      <c r="D42" s="489"/>
      <c r="E42" s="49">
        <v>335</v>
      </c>
      <c r="F42" s="49">
        <v>123</v>
      </c>
      <c r="G42" s="73">
        <v>458.00140139999996</v>
      </c>
      <c r="H42" s="76">
        <v>17</v>
      </c>
      <c r="I42" s="494">
        <f t="shared" si="3"/>
        <v>6</v>
      </c>
      <c r="J42" s="523"/>
      <c r="K42" s="72">
        <v>343</v>
      </c>
      <c r="L42" s="49">
        <v>147</v>
      </c>
      <c r="M42" s="73">
        <v>490.0011011</v>
      </c>
      <c r="N42" s="76">
        <v>11</v>
      </c>
      <c r="O42" s="509">
        <f t="shared" si="4"/>
        <v>948.0025025</v>
      </c>
      <c r="P42" s="524">
        <f t="shared" si="5"/>
        <v>2</v>
      </c>
    </row>
    <row r="43" spans="1:16" ht="15.75">
      <c r="A43" s="193">
        <v>3</v>
      </c>
      <c r="B43" s="466" t="s">
        <v>487</v>
      </c>
      <c r="C43" s="278" t="s">
        <v>179</v>
      </c>
      <c r="D43" s="489"/>
      <c r="E43" s="49">
        <v>321</v>
      </c>
      <c r="F43" s="49">
        <v>148</v>
      </c>
      <c r="G43" s="73">
        <v>469.00270240000003</v>
      </c>
      <c r="H43" s="76">
        <v>12</v>
      </c>
      <c r="I43" s="494">
        <f t="shared" si="3"/>
        <v>2</v>
      </c>
      <c r="J43" s="523"/>
      <c r="K43" s="72">
        <v>338</v>
      </c>
      <c r="L43" s="49">
        <v>137</v>
      </c>
      <c r="M43" s="73">
        <v>475.0007005</v>
      </c>
      <c r="N43" s="76">
        <v>15</v>
      </c>
      <c r="O43" s="509">
        <f t="shared" si="4"/>
        <v>944.0034029000001</v>
      </c>
      <c r="P43" s="524">
        <f t="shared" si="5"/>
        <v>3</v>
      </c>
    </row>
    <row r="44" spans="1:16" ht="15.75">
      <c r="A44" s="196">
        <v>4</v>
      </c>
      <c r="B44" s="466" t="s">
        <v>613</v>
      </c>
      <c r="C44" s="468" t="s">
        <v>253</v>
      </c>
      <c r="D44" s="489"/>
      <c r="E44" s="49">
        <v>332</v>
      </c>
      <c r="F44" s="49">
        <v>130</v>
      </c>
      <c r="G44" s="73">
        <v>462.0019016</v>
      </c>
      <c r="H44" s="76">
        <v>15</v>
      </c>
      <c r="I44" s="494">
        <f t="shared" si="3"/>
        <v>5</v>
      </c>
      <c r="J44" s="523"/>
      <c r="K44" s="72">
        <v>329</v>
      </c>
      <c r="L44" s="49">
        <v>146</v>
      </c>
      <c r="M44" s="73">
        <v>475.0010005</v>
      </c>
      <c r="N44" s="76">
        <v>15</v>
      </c>
      <c r="O44" s="509">
        <f t="shared" si="4"/>
        <v>937.0029021</v>
      </c>
      <c r="P44" s="524">
        <f t="shared" si="5"/>
        <v>4</v>
      </c>
    </row>
    <row r="45" spans="1:16" ht="15.75">
      <c r="A45" s="193">
        <v>5</v>
      </c>
      <c r="B45" s="466" t="s">
        <v>484</v>
      </c>
      <c r="C45" s="472" t="s">
        <v>253</v>
      </c>
      <c r="D45" s="489"/>
      <c r="E45" s="49">
        <v>335</v>
      </c>
      <c r="F45" s="49">
        <v>130</v>
      </c>
      <c r="G45" s="73">
        <v>465.00190219999996</v>
      </c>
      <c r="H45" s="76">
        <v>13</v>
      </c>
      <c r="I45" s="494">
        <f t="shared" si="3"/>
        <v>3</v>
      </c>
      <c r="J45" s="523"/>
      <c r="K45" s="72">
        <v>305</v>
      </c>
      <c r="L45" s="49">
        <v>162</v>
      </c>
      <c r="M45" s="73">
        <v>467.0014015</v>
      </c>
      <c r="N45" s="76">
        <v>8</v>
      </c>
      <c r="O45" s="509">
        <f t="shared" si="4"/>
        <v>932.0033037</v>
      </c>
      <c r="P45" s="524">
        <f t="shared" si="5"/>
        <v>5</v>
      </c>
    </row>
    <row r="46" spans="1:16" ht="15.75">
      <c r="A46" s="196">
        <v>6</v>
      </c>
      <c r="B46" s="473" t="s">
        <v>490</v>
      </c>
      <c r="C46" s="468" t="s">
        <v>241</v>
      </c>
      <c r="D46" s="489">
        <v>0.625</v>
      </c>
      <c r="E46" s="49">
        <v>339</v>
      </c>
      <c r="F46" s="49">
        <v>124</v>
      </c>
      <c r="G46" s="73">
        <v>463.00150080000003</v>
      </c>
      <c r="H46" s="76">
        <v>21</v>
      </c>
      <c r="I46" s="494">
        <f t="shared" si="3"/>
        <v>4</v>
      </c>
      <c r="J46" s="523"/>
      <c r="K46" s="72">
        <v>334</v>
      </c>
      <c r="L46" s="49">
        <v>128</v>
      </c>
      <c r="M46" s="73">
        <v>462.0004002</v>
      </c>
      <c r="N46" s="76">
        <v>17</v>
      </c>
      <c r="O46" s="509">
        <f t="shared" si="4"/>
        <v>925.0019010000001</v>
      </c>
      <c r="P46" s="524">
        <f t="shared" si="5"/>
        <v>6</v>
      </c>
    </row>
    <row r="47" spans="1:16" ht="15.75">
      <c r="A47" s="193">
        <v>7</v>
      </c>
      <c r="B47" s="467" t="s">
        <v>483</v>
      </c>
      <c r="C47" s="468" t="s">
        <v>253</v>
      </c>
      <c r="D47" s="490"/>
      <c r="E47" s="49">
        <v>335</v>
      </c>
      <c r="F47" s="49">
        <v>122</v>
      </c>
      <c r="G47" s="73">
        <v>457.0013012</v>
      </c>
      <c r="H47" s="76">
        <v>19</v>
      </c>
      <c r="I47" s="494">
        <f t="shared" si="3"/>
        <v>7</v>
      </c>
      <c r="J47" s="523"/>
      <c r="K47" s="72">
        <v>330</v>
      </c>
      <c r="L47" s="49">
        <v>122</v>
      </c>
      <c r="M47" s="73">
        <v>452.0002004</v>
      </c>
      <c r="N47" s="76">
        <v>16</v>
      </c>
      <c r="O47" s="509">
        <f t="shared" si="4"/>
        <v>909.0015016</v>
      </c>
      <c r="P47" s="514">
        <f t="shared" si="5"/>
        <v>7</v>
      </c>
    </row>
    <row r="48" spans="1:16" ht="16.5" thickBot="1">
      <c r="A48" s="496">
        <v>8</v>
      </c>
      <c r="B48" s="526" t="s">
        <v>614</v>
      </c>
      <c r="C48" s="527" t="s">
        <v>253</v>
      </c>
      <c r="D48" s="528"/>
      <c r="E48" s="498">
        <v>333</v>
      </c>
      <c r="F48" s="498">
        <v>114</v>
      </c>
      <c r="G48" s="499">
        <v>447.000901</v>
      </c>
      <c r="H48" s="500">
        <v>20</v>
      </c>
      <c r="I48" s="503">
        <f t="shared" si="3"/>
        <v>8</v>
      </c>
      <c r="J48" s="529"/>
      <c r="K48" s="502">
        <v>316</v>
      </c>
      <c r="L48" s="498">
        <v>106</v>
      </c>
      <c r="M48" s="499">
        <v>422.0001001</v>
      </c>
      <c r="N48" s="500">
        <v>18</v>
      </c>
      <c r="O48" s="510">
        <f t="shared" si="4"/>
        <v>869.0010010999999</v>
      </c>
      <c r="P48" s="513">
        <f t="shared" si="5"/>
        <v>8</v>
      </c>
    </row>
    <row r="49" spans="1:16" ht="15">
      <c r="A49" s="193">
        <v>9</v>
      </c>
      <c r="B49" s="466" t="s">
        <v>492</v>
      </c>
      <c r="C49" s="472" t="s">
        <v>210</v>
      </c>
      <c r="D49" s="198"/>
      <c r="E49" s="315">
        <v>292</v>
      </c>
      <c r="F49" s="315">
        <v>145</v>
      </c>
      <c r="G49" s="307">
        <v>437.0026028</v>
      </c>
      <c r="H49" s="76">
        <v>7</v>
      </c>
      <c r="I49" s="76">
        <f t="shared" si="3"/>
        <v>9</v>
      </c>
      <c r="J49" s="198"/>
      <c r="K49" s="272"/>
      <c r="L49" s="315"/>
      <c r="M49" s="307" t="s">
        <v>482</v>
      </c>
      <c r="N49" s="76"/>
      <c r="O49" s="505"/>
      <c r="P49" s="454"/>
    </row>
    <row r="50" spans="1:16" ht="15">
      <c r="A50" s="196">
        <v>10</v>
      </c>
      <c r="B50" s="473" t="s">
        <v>481</v>
      </c>
      <c r="C50" s="468" t="s">
        <v>253</v>
      </c>
      <c r="D50" s="489">
        <v>0.375</v>
      </c>
      <c r="E50" s="49">
        <v>304</v>
      </c>
      <c r="F50" s="49">
        <v>130</v>
      </c>
      <c r="G50" s="73">
        <v>434.00190189999995</v>
      </c>
      <c r="H50" s="76">
        <v>14</v>
      </c>
      <c r="I50" s="76">
        <f t="shared" si="3"/>
        <v>10</v>
      </c>
      <c r="J50" s="197"/>
      <c r="K50" s="72"/>
      <c r="L50" s="49"/>
      <c r="M50" s="77" t="s">
        <v>482</v>
      </c>
      <c r="N50" s="76"/>
      <c r="O50" s="505"/>
      <c r="P50" s="454"/>
    </row>
    <row r="51" spans="1:16" ht="15">
      <c r="A51" s="193">
        <v>11</v>
      </c>
      <c r="B51" s="467" t="s">
        <v>616</v>
      </c>
      <c r="C51" s="468" t="s">
        <v>255</v>
      </c>
      <c r="D51" s="489">
        <v>0.5416666666666666</v>
      </c>
      <c r="E51" s="483">
        <v>313</v>
      </c>
      <c r="F51" s="49">
        <v>110</v>
      </c>
      <c r="G51" s="73">
        <v>423.0008007</v>
      </c>
      <c r="H51" s="76">
        <v>23</v>
      </c>
      <c r="I51" s="76">
        <f t="shared" si="3"/>
        <v>11</v>
      </c>
      <c r="J51" s="197"/>
      <c r="K51" s="233"/>
      <c r="L51" s="49"/>
      <c r="M51" s="73" t="s">
        <v>482</v>
      </c>
      <c r="N51" s="76"/>
      <c r="O51" s="505"/>
      <c r="P51" s="454"/>
    </row>
    <row r="52" spans="1:16" ht="15">
      <c r="A52" s="196">
        <v>12</v>
      </c>
      <c r="B52" s="467" t="s">
        <v>619</v>
      </c>
      <c r="C52" s="276" t="s">
        <v>365</v>
      </c>
      <c r="D52" s="489">
        <v>0.7083333333333334</v>
      </c>
      <c r="E52" s="49">
        <v>301</v>
      </c>
      <c r="F52" s="49">
        <v>119</v>
      </c>
      <c r="G52" s="73">
        <v>420.0011025</v>
      </c>
      <c r="H52" s="76">
        <v>11</v>
      </c>
      <c r="I52" s="76">
        <f t="shared" si="3"/>
        <v>12</v>
      </c>
      <c r="J52" s="197"/>
      <c r="K52" s="72"/>
      <c r="L52" s="49"/>
      <c r="M52" s="73" t="s">
        <v>482</v>
      </c>
      <c r="N52" s="76"/>
      <c r="O52" s="505"/>
      <c r="P52" s="454"/>
    </row>
    <row r="53" spans="1:16" ht="15">
      <c r="A53" s="193">
        <v>13</v>
      </c>
      <c r="B53" s="466" t="s">
        <v>488</v>
      </c>
      <c r="C53" s="468" t="s">
        <v>253</v>
      </c>
      <c r="D53" s="489"/>
      <c r="E53" s="49">
        <v>302</v>
      </c>
      <c r="F53" s="49">
        <v>100</v>
      </c>
      <c r="G53" s="73">
        <v>402.000601</v>
      </c>
      <c r="H53" s="76">
        <v>20</v>
      </c>
      <c r="I53" s="76">
        <f t="shared" si="3"/>
        <v>13</v>
      </c>
      <c r="J53" s="197"/>
      <c r="K53" s="72"/>
      <c r="L53" s="49"/>
      <c r="M53" s="73" t="s">
        <v>482</v>
      </c>
      <c r="N53" s="76"/>
      <c r="O53" s="505"/>
      <c r="P53" s="454"/>
    </row>
    <row r="54" spans="1:16" ht="13.5">
      <c r="A54" s="196">
        <v>14</v>
      </c>
      <c r="B54" s="470" t="s">
        <v>491</v>
      </c>
      <c r="C54" s="469" t="s">
        <v>334</v>
      </c>
      <c r="D54" s="489"/>
      <c r="E54" s="49">
        <v>288</v>
      </c>
      <c r="F54" s="49">
        <v>100</v>
      </c>
      <c r="G54" s="73">
        <v>388.0006005</v>
      </c>
      <c r="H54" s="76">
        <v>24</v>
      </c>
      <c r="I54" s="76">
        <f t="shared" si="3"/>
        <v>14</v>
      </c>
      <c r="J54" s="197"/>
      <c r="K54" s="72"/>
      <c r="L54" s="49"/>
      <c r="M54" s="73" t="s">
        <v>482</v>
      </c>
      <c r="N54" s="76"/>
      <c r="O54" s="505"/>
      <c r="P54" s="454"/>
    </row>
    <row r="55" spans="1:16" ht="15">
      <c r="A55" s="193">
        <v>15</v>
      </c>
      <c r="B55" s="466" t="s">
        <v>489</v>
      </c>
      <c r="C55" s="468" t="s">
        <v>206</v>
      </c>
      <c r="D55" s="489"/>
      <c r="E55" s="49">
        <v>246</v>
      </c>
      <c r="F55" s="49">
        <v>121</v>
      </c>
      <c r="G55" s="73">
        <v>367.0012008</v>
      </c>
      <c r="H55" s="76">
        <v>21</v>
      </c>
      <c r="I55" s="76">
        <f t="shared" si="3"/>
        <v>15</v>
      </c>
      <c r="J55" s="197"/>
      <c r="K55" s="72"/>
      <c r="L55" s="49"/>
      <c r="M55" s="73" t="s">
        <v>482</v>
      </c>
      <c r="N55" s="76"/>
      <c r="O55" s="505"/>
      <c r="P55" s="454"/>
    </row>
    <row r="56" spans="1:16" ht="15">
      <c r="A56" s="196">
        <v>16</v>
      </c>
      <c r="B56" s="466" t="s">
        <v>615</v>
      </c>
      <c r="C56" s="468" t="s">
        <v>207</v>
      </c>
      <c r="D56" s="491"/>
      <c r="E56" s="92">
        <v>244</v>
      </c>
      <c r="F56" s="92">
        <v>116</v>
      </c>
      <c r="G56" s="93">
        <v>360.00100039999995</v>
      </c>
      <c r="H56" s="94">
        <v>27</v>
      </c>
      <c r="I56" s="94">
        <f t="shared" si="3"/>
        <v>16</v>
      </c>
      <c r="J56" s="199"/>
      <c r="K56" s="91"/>
      <c r="L56" s="92"/>
      <c r="M56" s="93" t="s">
        <v>482</v>
      </c>
      <c r="N56" s="94"/>
      <c r="O56" s="323"/>
      <c r="P56" s="455"/>
    </row>
    <row r="57" spans="1:16" ht="15">
      <c r="A57" s="193">
        <v>17</v>
      </c>
      <c r="B57" s="467" t="s">
        <v>617</v>
      </c>
      <c r="C57" s="468" t="s">
        <v>334</v>
      </c>
      <c r="D57" s="489"/>
      <c r="E57" s="49">
        <v>262</v>
      </c>
      <c r="F57" s="49">
        <v>65</v>
      </c>
      <c r="G57" s="73">
        <v>327.0003003</v>
      </c>
      <c r="H57" s="74">
        <v>34</v>
      </c>
      <c r="I57" s="74">
        <f t="shared" si="3"/>
        <v>17</v>
      </c>
      <c r="J57" s="197"/>
      <c r="K57" s="72"/>
      <c r="L57" s="49"/>
      <c r="M57" s="73" t="s">
        <v>482</v>
      </c>
      <c r="N57" s="74"/>
      <c r="O57" s="506"/>
      <c r="P57" s="456"/>
    </row>
    <row r="58" spans="1:16" ht="15">
      <c r="A58" s="196">
        <v>18</v>
      </c>
      <c r="B58" s="467" t="s">
        <v>486</v>
      </c>
      <c r="C58" s="468" t="s">
        <v>206</v>
      </c>
      <c r="D58" s="489">
        <v>0.4583333333333333</v>
      </c>
      <c r="E58" s="49">
        <v>260</v>
      </c>
      <c r="F58" s="49">
        <v>58</v>
      </c>
      <c r="G58" s="73">
        <v>318.00020010000003</v>
      </c>
      <c r="H58" s="74">
        <v>44</v>
      </c>
      <c r="I58" s="74">
        <f t="shared" si="3"/>
        <v>18</v>
      </c>
      <c r="J58" s="197"/>
      <c r="K58" s="72"/>
      <c r="L58" s="49"/>
      <c r="M58" s="73" t="s">
        <v>482</v>
      </c>
      <c r="N58" s="74"/>
      <c r="O58" s="506"/>
      <c r="P58" s="456"/>
    </row>
    <row r="59" spans="1:16" ht="15">
      <c r="A59" s="193">
        <v>19</v>
      </c>
      <c r="B59" s="467" t="s">
        <v>618</v>
      </c>
      <c r="C59" s="468" t="s">
        <v>210</v>
      </c>
      <c r="D59" s="197"/>
      <c r="E59" s="49">
        <v>235</v>
      </c>
      <c r="F59" s="49">
        <v>71</v>
      </c>
      <c r="G59" s="73">
        <v>306.0004002</v>
      </c>
      <c r="H59" s="74">
        <v>39</v>
      </c>
      <c r="I59" s="74">
        <f t="shared" si="3"/>
        <v>19</v>
      </c>
      <c r="J59" s="197"/>
      <c r="K59" s="72"/>
      <c r="L59" s="49"/>
      <c r="M59" s="73" t="s">
        <v>482</v>
      </c>
      <c r="N59" s="74"/>
      <c r="O59" s="506"/>
      <c r="P59" s="456"/>
    </row>
    <row r="60" spans="1:16" ht="15">
      <c r="A60" s="201">
        <v>20</v>
      </c>
      <c r="B60" s="492" t="s">
        <v>485</v>
      </c>
      <c r="C60" s="475" t="s">
        <v>253</v>
      </c>
      <c r="D60" s="249"/>
      <c r="E60" s="135">
        <v>180</v>
      </c>
      <c r="F60" s="135">
        <v>33</v>
      </c>
      <c r="G60" s="136">
        <v>213.0001035</v>
      </c>
      <c r="H60" s="319">
        <v>2</v>
      </c>
      <c r="I60" s="319">
        <f>_xlfn.RANK.EQ($G60,$G$40:$G$60)</f>
        <v>20</v>
      </c>
      <c r="J60" s="249"/>
      <c r="K60" s="335"/>
      <c r="L60" s="135"/>
      <c r="M60" s="136" t="s">
        <v>482</v>
      </c>
      <c r="N60" s="319"/>
      <c r="O60" s="507"/>
      <c r="P60" s="457"/>
    </row>
    <row r="61" spans="1:16" ht="12.75">
      <c r="A61" s="477"/>
      <c r="B61" s="477"/>
      <c r="C61" s="477"/>
      <c r="D61" s="477"/>
      <c r="E61" s="478"/>
      <c r="F61" s="478"/>
      <c r="G61" s="478"/>
      <c r="H61" s="478"/>
      <c r="I61" s="477"/>
      <c r="J61" s="477"/>
      <c r="K61" s="477"/>
      <c r="L61" s="477"/>
      <c r="M61" s="477"/>
      <c r="N61" s="477"/>
      <c r="O61" s="477"/>
      <c r="P61" s="477"/>
    </row>
    <row r="62" spans="1:16" ht="15.75">
      <c r="A62" s="479" t="s">
        <v>641</v>
      </c>
      <c r="B62" s="477"/>
      <c r="C62" s="477"/>
      <c r="D62" s="477"/>
      <c r="E62" s="478"/>
      <c r="F62" s="478"/>
      <c r="G62" s="478"/>
      <c r="H62" s="478"/>
      <c r="I62" s="477"/>
      <c r="J62" s="477"/>
      <c r="K62" s="477"/>
      <c r="L62" s="477"/>
      <c r="M62" s="477"/>
      <c r="N62" s="477"/>
      <c r="O62" s="477"/>
      <c r="P62" s="477"/>
    </row>
    <row r="63" spans="1:16" ht="12.75">
      <c r="A63" s="477"/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</row>
    <row r="64" spans="1:16" ht="15.75">
      <c r="A64" s="531"/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</row>
    <row r="65" spans="1:16" ht="18">
      <c r="A65" s="481" t="s">
        <v>471</v>
      </c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</row>
    <row r="66" spans="2:16" ht="12.75"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477"/>
      <c r="M66" s="477"/>
      <c r="N66" s="477"/>
      <c r="O66" s="477"/>
      <c r="P66" s="477"/>
    </row>
  </sheetData>
  <sheetProtection/>
  <mergeCells count="2">
    <mergeCell ref="A1:P1"/>
    <mergeCell ref="A35:P35"/>
  </mergeCells>
  <conditionalFormatting sqref="G7">
    <cfRule type="cellIs" priority="15" dxfId="33" operator="between" stopIfTrue="1">
      <formula>500</formula>
      <formula>600</formula>
    </cfRule>
  </conditionalFormatting>
  <conditionalFormatting sqref="G7:G26">
    <cfRule type="cellIs" priority="16" dxfId="3" operator="lessThan">
      <formula>400</formula>
    </cfRule>
    <cfRule type="cellIs" priority="17" dxfId="34" operator="greaterThanOrEqual">
      <formula>400</formula>
    </cfRule>
  </conditionalFormatting>
  <conditionalFormatting sqref="G14">
    <cfRule type="cellIs" priority="11" dxfId="33" operator="greaterThanOrEqual" stopIfTrue="1">
      <formula>500</formula>
    </cfRule>
  </conditionalFormatting>
  <conditionalFormatting sqref="G41">
    <cfRule type="cellIs" priority="12" dxfId="33" operator="between" stopIfTrue="1">
      <formula>500</formula>
      <formula>600</formula>
    </cfRule>
  </conditionalFormatting>
  <conditionalFormatting sqref="G41:G60">
    <cfRule type="cellIs" priority="13" dxfId="3" operator="lessThan">
      <formula>400</formula>
    </cfRule>
    <cfRule type="cellIs" priority="14" dxfId="34" operator="greaterThanOrEqual">
      <formula>400</formula>
    </cfRule>
  </conditionalFormatting>
  <conditionalFormatting sqref="M7:M14">
    <cfRule type="cellIs" priority="5" dxfId="33" operator="greaterThanOrEqual" stopIfTrue="1">
      <formula>500</formula>
    </cfRule>
    <cfRule type="cellIs" priority="6" dxfId="34" operator="between" stopIfTrue="1">
      <formula>400</formula>
      <formula>499</formula>
    </cfRule>
  </conditionalFormatting>
  <conditionalFormatting sqref="M41:M49">
    <cfRule type="cellIs" priority="9" dxfId="33" operator="greaterThanOrEqual" stopIfTrue="1">
      <formula>500</formula>
    </cfRule>
    <cfRule type="cellIs" priority="10" dxfId="34" operator="between" stopIfTrue="1">
      <formula>400</formula>
      <formula>499</formula>
    </cfRule>
  </conditionalFormatting>
  <conditionalFormatting sqref="O7:O14">
    <cfRule type="cellIs" priority="2" dxfId="33" operator="greaterThanOrEqual" stopIfTrue="1">
      <formula>900</formula>
    </cfRule>
    <cfRule type="cellIs" priority="3" dxfId="34" operator="lessThan" stopIfTrue="1">
      <formula>1000</formula>
    </cfRule>
  </conditionalFormatting>
  <conditionalFormatting sqref="O41:O48">
    <cfRule type="cellIs" priority="7" dxfId="33" operator="greaterThanOrEqual" stopIfTrue="1">
      <formula>900</formula>
    </cfRule>
    <cfRule type="cellIs" priority="8" dxfId="34" operator="lessThan" stopIfTrue="1">
      <formula>900</formula>
    </cfRule>
  </conditionalFormatting>
  <conditionalFormatting sqref="P7:P14">
    <cfRule type="cellIs" priority="1" dxfId="34" operator="between" stopIfTrue="1">
      <formula>1</formula>
      <formula>3</formula>
    </cfRule>
  </conditionalFormatting>
  <conditionalFormatting sqref="P41:P48">
    <cfRule type="cellIs" priority="4" dxfId="34" operator="between" stopIfTrue="1">
      <formula>1</formula>
      <formula>3</formula>
    </cfRule>
  </conditionalFormatting>
  <printOptions/>
  <pageMargins left="0.5118110236220472" right="0.11811023622047245" top="0.7874015748031497" bottom="0.3937007874015748" header="0.31496062992125984" footer="0.31496062992125984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PageLayoutView="0" workbookViewId="0" topLeftCell="B16">
      <selection activeCell="J23" sqref="J23"/>
    </sheetView>
  </sheetViews>
  <sheetFormatPr defaultColWidth="11.421875" defaultRowHeight="12.75"/>
  <cols>
    <col min="1" max="1" width="23.421875" style="165" customWidth="1"/>
    <col min="2" max="5" width="6.421875" style="169" customWidth="1"/>
    <col min="6" max="6" width="4.140625" style="170" customWidth="1"/>
    <col min="7" max="7" width="4.140625" style="165" customWidth="1"/>
    <col min="8" max="8" width="4.140625" style="171" customWidth="1"/>
    <col min="9" max="9" width="6.421875" style="165" customWidth="1"/>
    <col min="10" max="10" width="23.421875" style="165" customWidth="1"/>
    <col min="11" max="14" width="6.421875" style="165" customWidth="1"/>
    <col min="15" max="15" width="4.140625" style="165" customWidth="1"/>
    <col min="16" max="16" width="5.00390625" style="165" customWidth="1"/>
    <col min="17" max="17" width="4.140625" style="165" customWidth="1"/>
    <col min="18" max="18" width="6.421875" style="165" hidden="1" customWidth="1"/>
    <col min="19" max="26" width="5.7109375" style="165" hidden="1" customWidth="1"/>
    <col min="27" max="16384" width="11.421875" style="165" customWidth="1"/>
  </cols>
  <sheetData>
    <row r="1" spans="1:25" ht="35.25" customHeight="1">
      <c r="A1" s="678" t="s">
        <v>290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166"/>
      <c r="T1" s="166"/>
      <c r="U1" s="166"/>
      <c r="V1" s="166"/>
      <c r="W1" s="166"/>
      <c r="X1" s="166"/>
      <c r="Y1" s="166"/>
    </row>
    <row r="2" spans="1:25" ht="12.7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166"/>
      <c r="T2" s="166"/>
      <c r="U2" s="166"/>
      <c r="V2" s="166"/>
      <c r="W2" s="166"/>
      <c r="X2" s="166"/>
      <c r="Y2" s="166"/>
    </row>
    <row r="3" spans="1:25" s="260" customFormat="1" ht="18.75" customHeight="1">
      <c r="A3" s="671" t="s">
        <v>288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286"/>
      <c r="S3" s="286"/>
      <c r="T3" s="286"/>
      <c r="U3" s="286"/>
      <c r="V3" s="286"/>
      <c r="W3" s="286"/>
      <c r="X3" s="286"/>
      <c r="Y3" s="286"/>
    </row>
    <row r="4" spans="1:12" ht="15">
      <c r="A4" s="677" t="s">
        <v>292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</row>
    <row r="5" spans="1:8" ht="14.25">
      <c r="A5" s="165" t="s">
        <v>31</v>
      </c>
      <c r="B5" s="169" t="s">
        <v>32</v>
      </c>
      <c r="C5" s="169" t="s">
        <v>33</v>
      </c>
      <c r="D5" s="169" t="s">
        <v>34</v>
      </c>
      <c r="E5" s="169" t="s">
        <v>35</v>
      </c>
      <c r="F5" s="170" t="s">
        <v>36</v>
      </c>
      <c r="H5" s="172" t="s">
        <v>37</v>
      </c>
    </row>
    <row r="6" spans="1:10" ht="15" customHeight="1">
      <c r="A6" s="399" t="s">
        <v>214</v>
      </c>
      <c r="B6" s="46">
        <v>88</v>
      </c>
      <c r="C6" s="47">
        <f>E6-B6</f>
        <v>45</v>
      </c>
      <c r="D6" s="46">
        <v>1</v>
      </c>
      <c r="E6" s="46">
        <v>133</v>
      </c>
      <c r="F6" s="101">
        <f>IF(E6&gt;E11,1,IF(E6&lt;E11,0,0.5))</f>
        <v>1</v>
      </c>
      <c r="G6" s="663">
        <f>SUM(F6:F9)</f>
        <v>4</v>
      </c>
      <c r="H6" s="662"/>
      <c r="J6" s="173"/>
    </row>
    <row r="7" spans="1:10" ht="15" customHeight="1">
      <c r="A7" s="210" t="str">
        <f>IF(ISERROR(INDEX('U23w'!$C$7:$C$14,MATCH(Fin_U23w!A6,VLJuniorinnen,0))),"",INDEX('U23w'!$C$7:$C$14,MATCH(Fin_U23w!A6,VLJuniorinnen,0)))</f>
        <v>Dresdner SV 1910</v>
      </c>
      <c r="B7" s="46">
        <v>88</v>
      </c>
      <c r="C7" s="47">
        <f>E7-B7</f>
        <v>44</v>
      </c>
      <c r="D7" s="46">
        <v>2</v>
      </c>
      <c r="E7" s="46">
        <v>132</v>
      </c>
      <c r="F7" s="101">
        <f>IF(E7&gt;E12,1,IF(E7&lt;E12,0,0.5))</f>
        <v>1</v>
      </c>
      <c r="G7" s="664"/>
      <c r="H7" s="662"/>
      <c r="J7" s="173"/>
    </row>
    <row r="8" spans="1:10" ht="15" customHeight="1">
      <c r="A8" s="685">
        <f>SUM(E6:E9)</f>
        <v>551</v>
      </c>
      <c r="B8" s="46">
        <v>85</v>
      </c>
      <c r="C8" s="47">
        <f>E8-B8</f>
        <v>53</v>
      </c>
      <c r="D8" s="46">
        <v>0</v>
      </c>
      <c r="E8" s="46">
        <v>138</v>
      </c>
      <c r="F8" s="101">
        <f>IF(E8&gt;E13,1,IF(E8&lt;E13,0,0.5))</f>
        <v>1</v>
      </c>
      <c r="G8" s="664"/>
      <c r="H8" s="662"/>
      <c r="J8" s="173"/>
    </row>
    <row r="9" spans="1:10" ht="15" customHeight="1">
      <c r="A9" s="691"/>
      <c r="B9" s="46">
        <v>104</v>
      </c>
      <c r="C9" s="47">
        <f>E9-B9</f>
        <v>44</v>
      </c>
      <c r="D9" s="46">
        <v>1</v>
      </c>
      <c r="E9" s="46">
        <v>148</v>
      </c>
      <c r="F9" s="101">
        <f>IF(E9&gt;E14,1,IF(E9&lt;E14,0,0.5))</f>
        <v>1</v>
      </c>
      <c r="G9" s="664"/>
      <c r="H9" s="662"/>
      <c r="J9" s="173"/>
    </row>
    <row r="10" spans="1:10" ht="15" customHeight="1">
      <c r="A10" s="667" t="s">
        <v>109</v>
      </c>
      <c r="B10" s="668"/>
      <c r="C10" s="668"/>
      <c r="D10" s="668"/>
      <c r="E10" s="668"/>
      <c r="F10" s="668"/>
      <c r="G10" s="668"/>
      <c r="H10" s="669"/>
      <c r="J10" s="173"/>
    </row>
    <row r="11" spans="1:17" ht="15" customHeight="1">
      <c r="A11" s="399" t="s">
        <v>431</v>
      </c>
      <c r="B11" s="46">
        <v>81</v>
      </c>
      <c r="C11" s="47">
        <f>E11-B11</f>
        <v>42</v>
      </c>
      <c r="D11" s="46">
        <v>2</v>
      </c>
      <c r="E11" s="46">
        <v>123</v>
      </c>
      <c r="F11" s="101">
        <f>IF(E11&gt;E6,1,IF(E11&lt;E6,0,0.5))</f>
        <v>0</v>
      </c>
      <c r="G11" s="663">
        <f>SUM(F11:F14)</f>
        <v>0</v>
      </c>
      <c r="H11" s="662"/>
      <c r="J11" s="684" t="s">
        <v>98</v>
      </c>
      <c r="K11" s="684"/>
      <c r="L11" s="684"/>
      <c r="M11" s="684"/>
      <c r="N11" s="684"/>
      <c r="O11" s="684"/>
      <c r="P11" s="684"/>
      <c r="Q11" s="684"/>
    </row>
    <row r="12" spans="1:17" ht="15" customHeight="1">
      <c r="A12" s="210" t="str">
        <f>IF(ISERROR(INDEX('U23w'!$C$7:$C$14,MATCH(Fin_U23w!A11,VLJuniorinnen,0))),"",INDEX('U23w'!$C$7:$C$14,MATCH(Fin_U23w!A11,VLJuniorinnen,0)))</f>
        <v>SV Laußnitz</v>
      </c>
      <c r="B12" s="46">
        <v>89</v>
      </c>
      <c r="C12" s="47">
        <f>E12-B12</f>
        <v>42</v>
      </c>
      <c r="D12" s="46">
        <v>0</v>
      </c>
      <c r="E12" s="46">
        <v>131</v>
      </c>
      <c r="F12" s="101">
        <f>IF(E12&gt;E7,1,IF(E12&lt;E7,0,0.5))</f>
        <v>0</v>
      </c>
      <c r="G12" s="664"/>
      <c r="H12" s="662"/>
      <c r="J12" s="684"/>
      <c r="K12" s="684"/>
      <c r="L12" s="684"/>
      <c r="M12" s="684"/>
      <c r="N12" s="684"/>
      <c r="O12" s="684"/>
      <c r="P12" s="684"/>
      <c r="Q12" s="684"/>
    </row>
    <row r="13" spans="1:8" ht="15" customHeight="1">
      <c r="A13" s="685">
        <f>SUM(E11:E14)</f>
        <v>515</v>
      </c>
      <c r="B13" s="46">
        <v>82</v>
      </c>
      <c r="C13" s="47">
        <f>E13-B13</f>
        <v>42</v>
      </c>
      <c r="D13" s="46">
        <v>1</v>
      </c>
      <c r="E13" s="46">
        <v>124</v>
      </c>
      <c r="F13" s="101">
        <f>IF(E13&gt;E8,1,IF(E13&lt;E8,0,0.5))</f>
        <v>0</v>
      </c>
      <c r="G13" s="664"/>
      <c r="H13" s="662"/>
    </row>
    <row r="14" spans="1:26" ht="15" customHeight="1">
      <c r="A14" s="691"/>
      <c r="B14" s="46">
        <v>84</v>
      </c>
      <c r="C14" s="47">
        <f>E14-B14</f>
        <v>53</v>
      </c>
      <c r="D14" s="46">
        <v>1</v>
      </c>
      <c r="E14" s="46">
        <v>137</v>
      </c>
      <c r="F14" s="101">
        <f>IF(E14&gt;E9,1,IF(E14&lt;E9,0,0.5))</f>
        <v>0</v>
      </c>
      <c r="G14" s="664"/>
      <c r="H14" s="662"/>
      <c r="J14" s="165" t="s">
        <v>31</v>
      </c>
      <c r="K14" s="206" t="s">
        <v>32</v>
      </c>
      <c r="L14" s="206" t="s">
        <v>33</v>
      </c>
      <c r="M14" s="206" t="s">
        <v>34</v>
      </c>
      <c r="N14" s="206" t="s">
        <v>35</v>
      </c>
      <c r="O14" s="207" t="s">
        <v>36</v>
      </c>
      <c r="P14" s="205"/>
      <c r="Q14" s="206" t="s">
        <v>37</v>
      </c>
      <c r="S14" s="211" t="s">
        <v>95</v>
      </c>
      <c r="T14" s="211" t="s">
        <v>95</v>
      </c>
      <c r="U14" s="211" t="s">
        <v>95</v>
      </c>
      <c r="V14" s="211" t="s">
        <v>95</v>
      </c>
      <c r="W14" s="211" t="s">
        <v>36</v>
      </c>
      <c r="X14" s="211" t="s">
        <v>36</v>
      </c>
      <c r="Y14" s="211" t="s">
        <v>36</v>
      </c>
      <c r="Z14" s="211" t="s">
        <v>36</v>
      </c>
    </row>
    <row r="15" spans="10:27" ht="15" customHeight="1">
      <c r="J15" s="399" t="s">
        <v>214</v>
      </c>
      <c r="K15" s="46">
        <v>97</v>
      </c>
      <c r="L15" s="47">
        <f>N15-K15</f>
        <v>42</v>
      </c>
      <c r="M15" s="46">
        <v>0</v>
      </c>
      <c r="N15" s="46">
        <v>139</v>
      </c>
      <c r="O15" s="101">
        <f>W15</f>
        <v>3</v>
      </c>
      <c r="P15" s="663">
        <f>SUM(O15:O18)</f>
        <v>12</v>
      </c>
      <c r="Q15" s="662"/>
      <c r="S15" s="211">
        <f aca="true" t="shared" si="0" ref="S15:S30">N15</f>
        <v>139</v>
      </c>
      <c r="T15" s="211">
        <f>N19</f>
        <v>138</v>
      </c>
      <c r="U15" s="211">
        <f>N23</f>
        <v>155</v>
      </c>
      <c r="V15" s="211">
        <f>N27</f>
        <v>116</v>
      </c>
      <c r="W15" s="211">
        <f>IF(S15="","",5-_xlfn.RANK.AVG(S15,$S15:$V15,0))</f>
        <v>3</v>
      </c>
      <c r="X15" s="211">
        <f aca="true" t="shared" si="1" ref="X15:Z18">IF(T15="","",5-_xlfn.RANK.AVG(T15,$S15:$V15,0))</f>
        <v>2</v>
      </c>
      <c r="Y15" s="211">
        <f t="shared" si="1"/>
        <v>4</v>
      </c>
      <c r="Z15" s="211">
        <f t="shared" si="1"/>
        <v>1</v>
      </c>
      <c r="AA15" s="648" t="s">
        <v>724</v>
      </c>
    </row>
    <row r="16" spans="1:27" ht="15" customHeight="1">
      <c r="A16" s="399" t="s">
        <v>220</v>
      </c>
      <c r="B16" s="46">
        <v>86</v>
      </c>
      <c r="C16" s="47">
        <f>E16-B16</f>
        <v>41</v>
      </c>
      <c r="D16" s="46">
        <v>1</v>
      </c>
      <c r="E16" s="46">
        <v>127</v>
      </c>
      <c r="F16" s="101">
        <f>IF(E16&gt;E21,1,IF(E16&lt;E21,0,0.5))</f>
        <v>0</v>
      </c>
      <c r="G16" s="663">
        <f>SUM(F16:F19)</f>
        <v>1.5</v>
      </c>
      <c r="H16" s="695"/>
      <c r="J16" s="174" t="str">
        <f>IF(ISERROR(INDEX('U23w'!$C$7:$C$14,MATCH(Fin_U23w!J15,VLJuniorinnen,0))),"",INDEX('U23w'!$C$7:$C$14,MATCH(Fin_U23w!J15,VLJuniorinnen,0)))</f>
        <v>Dresdner SV 1910</v>
      </c>
      <c r="K16" s="46">
        <v>78</v>
      </c>
      <c r="L16" s="47">
        <f aca="true" t="shared" si="2" ref="L16:L30">N16-K16</f>
        <v>63</v>
      </c>
      <c r="M16" s="46">
        <v>0</v>
      </c>
      <c r="N16" s="46">
        <v>141</v>
      </c>
      <c r="O16" s="101">
        <f>W16</f>
        <v>3</v>
      </c>
      <c r="P16" s="664"/>
      <c r="Q16" s="662"/>
      <c r="S16" s="211">
        <f t="shared" si="0"/>
        <v>141</v>
      </c>
      <c r="T16" s="211">
        <f>N20</f>
        <v>117</v>
      </c>
      <c r="U16" s="211">
        <f>N24</f>
        <v>127</v>
      </c>
      <c r="V16" s="211">
        <f>N28</f>
        <v>145</v>
      </c>
      <c r="W16" s="211">
        <f>IF(S16="","",5-_xlfn.RANK.AVG(S16,$S16:$V16,0))</f>
        <v>3</v>
      </c>
      <c r="X16" s="211">
        <f t="shared" si="1"/>
        <v>1</v>
      </c>
      <c r="Y16" s="211">
        <f t="shared" si="1"/>
        <v>2</v>
      </c>
      <c r="Z16" s="211">
        <f t="shared" si="1"/>
        <v>4</v>
      </c>
      <c r="AA16" s="381"/>
    </row>
    <row r="17" spans="1:27" ht="15" customHeight="1">
      <c r="A17" s="210" t="str">
        <f>IF(ISERROR(INDEX('U23w'!$C$7:$C$14,MATCH(Fin_U23w!A16,VLJuniorinnen,0))),"",INDEX('U23w'!$C$7:$C$14,MATCH(Fin_U23w!A16,VLJuniorinnen,0)))</f>
        <v>MSV Bautzen 04</v>
      </c>
      <c r="B17" s="46">
        <v>87</v>
      </c>
      <c r="C17" s="47">
        <f>E17-B17</f>
        <v>43</v>
      </c>
      <c r="D17" s="46">
        <v>0</v>
      </c>
      <c r="E17" s="46">
        <v>130</v>
      </c>
      <c r="F17" s="101">
        <f>IF(E17&gt;E22,1,IF(E17&lt;E22,0,0.5))</f>
        <v>0</v>
      </c>
      <c r="G17" s="664"/>
      <c r="H17" s="695"/>
      <c r="J17" s="685">
        <f>SUM(N15:N18)</f>
        <v>564</v>
      </c>
      <c r="K17" s="46">
        <v>93</v>
      </c>
      <c r="L17" s="47">
        <f t="shared" si="2"/>
        <v>45</v>
      </c>
      <c r="M17" s="46">
        <v>0</v>
      </c>
      <c r="N17" s="46">
        <v>138</v>
      </c>
      <c r="O17" s="101">
        <f>W17</f>
        <v>3</v>
      </c>
      <c r="P17" s="664"/>
      <c r="Q17" s="662"/>
      <c r="S17" s="211">
        <f t="shared" si="0"/>
        <v>138</v>
      </c>
      <c r="T17" s="211">
        <f>N21</f>
        <v>136</v>
      </c>
      <c r="U17" s="211">
        <f>N25</f>
        <v>123</v>
      </c>
      <c r="V17" s="211">
        <f>N29</f>
        <v>142</v>
      </c>
      <c r="W17" s="211">
        <f>IF(S17="","",5-_xlfn.RANK.AVG(S17,$S17:$V17,0))</f>
        <v>3</v>
      </c>
      <c r="X17" s="211">
        <f t="shared" si="1"/>
        <v>2</v>
      </c>
      <c r="Y17" s="211">
        <f t="shared" si="1"/>
        <v>1</v>
      </c>
      <c r="Z17" s="211">
        <f t="shared" si="1"/>
        <v>4</v>
      </c>
      <c r="AA17" s="380" t="s">
        <v>751</v>
      </c>
    </row>
    <row r="18" spans="1:27" ht="15" customHeight="1">
      <c r="A18" s="685">
        <f>SUM(E16:E19)</f>
        <v>504</v>
      </c>
      <c r="B18" s="46">
        <v>94</v>
      </c>
      <c r="C18" s="47">
        <f>E18-B18</f>
        <v>42</v>
      </c>
      <c r="D18" s="46">
        <v>0</v>
      </c>
      <c r="E18" s="46">
        <v>136</v>
      </c>
      <c r="F18" s="101">
        <f>IF(E18&gt;E23,1,IF(E18&lt;E23,0,0.5))</f>
        <v>0.5</v>
      </c>
      <c r="G18" s="664"/>
      <c r="H18" s="695"/>
      <c r="J18" s="686"/>
      <c r="K18" s="157">
        <v>101</v>
      </c>
      <c r="L18" s="158">
        <f t="shared" si="2"/>
        <v>45</v>
      </c>
      <c r="M18" s="157">
        <v>0</v>
      </c>
      <c r="N18" s="157">
        <v>146</v>
      </c>
      <c r="O18" s="159">
        <f>W18</f>
        <v>3</v>
      </c>
      <c r="P18" s="660"/>
      <c r="Q18" s="657"/>
      <c r="S18" s="211">
        <f t="shared" si="0"/>
        <v>146</v>
      </c>
      <c r="T18" s="211">
        <f>N22</f>
        <v>122</v>
      </c>
      <c r="U18" s="211">
        <f>N26</f>
        <v>154</v>
      </c>
      <c r="V18" s="211">
        <f>N30</f>
        <v>145</v>
      </c>
      <c r="W18" s="211">
        <f>IF(S18="","",5-_xlfn.RANK.AVG(S18,$S18:$V18,0))</f>
        <v>3</v>
      </c>
      <c r="X18" s="211">
        <f t="shared" si="1"/>
        <v>1</v>
      </c>
      <c r="Y18" s="211">
        <f t="shared" si="1"/>
        <v>4</v>
      </c>
      <c r="Z18" s="211">
        <f t="shared" si="1"/>
        <v>2</v>
      </c>
      <c r="AA18" s="381"/>
    </row>
    <row r="19" spans="1:27" ht="15" customHeight="1">
      <c r="A19" s="691"/>
      <c r="B19" s="46">
        <v>84</v>
      </c>
      <c r="C19" s="47">
        <f>E19-B19</f>
        <v>27</v>
      </c>
      <c r="D19" s="46">
        <v>2</v>
      </c>
      <c r="E19" s="46">
        <v>111</v>
      </c>
      <c r="F19" s="101">
        <f>IF(E19&gt;E24,1,IF(E19&lt;E24,0,0.5))</f>
        <v>1</v>
      </c>
      <c r="G19" s="664"/>
      <c r="H19" s="695"/>
      <c r="J19" s="399" t="s">
        <v>432</v>
      </c>
      <c r="K19" s="46">
        <v>93</v>
      </c>
      <c r="L19" s="47">
        <f t="shared" si="2"/>
        <v>45</v>
      </c>
      <c r="M19" s="46">
        <v>3</v>
      </c>
      <c r="N19" s="46">
        <v>138</v>
      </c>
      <c r="O19" s="101">
        <f>X15</f>
        <v>2</v>
      </c>
      <c r="P19" s="663">
        <f>SUM(O19:O22)</f>
        <v>6</v>
      </c>
      <c r="Q19" s="662"/>
      <c r="S19" s="165">
        <f t="shared" si="0"/>
        <v>138</v>
      </c>
      <c r="AA19" s="647" t="s">
        <v>724</v>
      </c>
    </row>
    <row r="20" spans="1:27" ht="15" customHeight="1">
      <c r="A20" s="667" t="s">
        <v>104</v>
      </c>
      <c r="B20" s="668"/>
      <c r="C20" s="668"/>
      <c r="D20" s="668"/>
      <c r="E20" s="668"/>
      <c r="F20" s="668"/>
      <c r="G20" s="668"/>
      <c r="H20" s="669"/>
      <c r="J20" s="174" t="str">
        <f>IF(ISERROR(INDEX('U23w'!$C$7:$C$14,MATCH(Fin_U23w!J19,VLJuniorinnen,0))),"",INDEX('U23w'!$C$7:$C$14,MATCH(Fin_U23w!J19,VLJuniorinnen,0)))</f>
        <v>Baruther SV 90</v>
      </c>
      <c r="K20" s="46">
        <v>82</v>
      </c>
      <c r="L20" s="47">
        <f t="shared" si="2"/>
        <v>35</v>
      </c>
      <c r="M20" s="46">
        <v>0</v>
      </c>
      <c r="N20" s="46">
        <v>117</v>
      </c>
      <c r="O20" s="101">
        <f>X16</f>
        <v>1</v>
      </c>
      <c r="P20" s="664"/>
      <c r="Q20" s="662"/>
      <c r="S20" s="165">
        <f t="shared" si="0"/>
        <v>117</v>
      </c>
      <c r="AA20" s="382"/>
    </row>
    <row r="21" spans="1:27" ht="15" customHeight="1">
      <c r="A21" s="399" t="s">
        <v>432</v>
      </c>
      <c r="B21" s="46">
        <v>83</v>
      </c>
      <c r="C21" s="47">
        <f>E21-B21</f>
        <v>45</v>
      </c>
      <c r="D21" s="46">
        <v>2</v>
      </c>
      <c r="E21" s="46">
        <v>128</v>
      </c>
      <c r="F21" s="101">
        <f>IF(E21&gt;E16,1,IF(E21&lt;E16,0,0.5))</f>
        <v>1</v>
      </c>
      <c r="G21" s="663">
        <f>SUM(F21:F24)</f>
        <v>2.5</v>
      </c>
      <c r="H21" s="695"/>
      <c r="I21" s="277"/>
      <c r="J21" s="685">
        <f>SUM(N19:N22)</f>
        <v>513</v>
      </c>
      <c r="K21" s="46">
        <v>100</v>
      </c>
      <c r="L21" s="47">
        <f t="shared" si="2"/>
        <v>36</v>
      </c>
      <c r="M21" s="46">
        <v>1</v>
      </c>
      <c r="N21" s="46">
        <v>136</v>
      </c>
      <c r="O21" s="101">
        <f>X17</f>
        <v>2</v>
      </c>
      <c r="P21" s="664"/>
      <c r="Q21" s="662"/>
      <c r="S21" s="165">
        <f t="shared" si="0"/>
        <v>136</v>
      </c>
      <c r="AA21" s="380" t="s">
        <v>754</v>
      </c>
    </row>
    <row r="22" spans="1:27" ht="15" customHeight="1">
      <c r="A22" s="210" t="str">
        <f>IF(ISERROR(INDEX('U23w'!$C$7:$C$14,MATCH(Fin_U23w!A21,VLJuniorinnen,0))),"",INDEX('U23w'!$C$7:$C$14,MATCH(Fin_U23w!A21,VLJuniorinnen,0)))</f>
        <v>Baruther SV 90</v>
      </c>
      <c r="B22" s="46">
        <v>95</v>
      </c>
      <c r="C22" s="47">
        <f>E22-B22</f>
        <v>36</v>
      </c>
      <c r="D22" s="46">
        <v>1</v>
      </c>
      <c r="E22" s="46">
        <v>131</v>
      </c>
      <c r="F22" s="101">
        <f>IF(E22&gt;E17,1,IF(E22&lt;E17,0,0.5))</f>
        <v>1</v>
      </c>
      <c r="G22" s="664"/>
      <c r="H22" s="695"/>
      <c r="J22" s="686"/>
      <c r="K22" s="157">
        <v>86</v>
      </c>
      <c r="L22" s="158">
        <f t="shared" si="2"/>
        <v>36</v>
      </c>
      <c r="M22" s="157">
        <v>1</v>
      </c>
      <c r="N22" s="157">
        <v>122</v>
      </c>
      <c r="O22" s="159">
        <f>X18</f>
        <v>1</v>
      </c>
      <c r="P22" s="660"/>
      <c r="Q22" s="657"/>
      <c r="S22" s="165">
        <f t="shared" si="0"/>
        <v>122</v>
      </c>
      <c r="AA22" s="381"/>
    </row>
    <row r="23" spans="1:27" ht="15" customHeight="1">
      <c r="A23" s="685">
        <f>SUM(E21:E24)</f>
        <v>503</v>
      </c>
      <c r="B23" s="46">
        <v>103</v>
      </c>
      <c r="C23" s="47">
        <f>E23-B23</f>
        <v>33</v>
      </c>
      <c r="D23" s="46">
        <v>1</v>
      </c>
      <c r="E23" s="46">
        <v>136</v>
      </c>
      <c r="F23" s="101">
        <f>IF(E23&gt;E18,1,IF(E23&lt;E18,0,0.5))</f>
        <v>0.5</v>
      </c>
      <c r="G23" s="664"/>
      <c r="H23" s="695"/>
      <c r="J23" s="399" t="s">
        <v>430</v>
      </c>
      <c r="K23" s="46">
        <v>101</v>
      </c>
      <c r="L23" s="47">
        <f t="shared" si="2"/>
        <v>54</v>
      </c>
      <c r="M23" s="46">
        <v>0</v>
      </c>
      <c r="N23" s="46">
        <v>155</v>
      </c>
      <c r="O23" s="101">
        <f>Y15</f>
        <v>4</v>
      </c>
      <c r="P23" s="663">
        <f>SUM(O23:O26)</f>
        <v>11</v>
      </c>
      <c r="Q23" s="662"/>
      <c r="S23" s="165">
        <f t="shared" si="0"/>
        <v>155</v>
      </c>
      <c r="AA23" s="647" t="s">
        <v>724</v>
      </c>
    </row>
    <row r="24" spans="1:27" ht="15" customHeight="1">
      <c r="A24" s="691"/>
      <c r="B24" s="46">
        <v>77</v>
      </c>
      <c r="C24" s="47">
        <f>E24-B24</f>
        <v>31</v>
      </c>
      <c r="D24" s="46">
        <v>1</v>
      </c>
      <c r="E24" s="46">
        <v>108</v>
      </c>
      <c r="F24" s="101">
        <f>IF(E24&gt;E19,1,IF(E24&lt;E19,0,0.5))</f>
        <v>0</v>
      </c>
      <c r="G24" s="664"/>
      <c r="H24" s="695"/>
      <c r="J24" s="174" t="str">
        <f>IF(ISERROR(INDEX('U23w'!$C$7:$C$14,MATCH(Fin_U23w!J23,VLJuniorinnen,0))),"",INDEX('U23w'!$C$7:$C$14,MATCH(Fin_U23w!J23,VLJuniorinnen,0)))</f>
        <v>Baruther SV 90</v>
      </c>
      <c r="K24" s="46">
        <v>93</v>
      </c>
      <c r="L24" s="47">
        <f t="shared" si="2"/>
        <v>34</v>
      </c>
      <c r="M24" s="46">
        <v>3</v>
      </c>
      <c r="N24" s="46">
        <v>127</v>
      </c>
      <c r="O24" s="101">
        <f>Y16</f>
        <v>2</v>
      </c>
      <c r="P24" s="664"/>
      <c r="Q24" s="662"/>
      <c r="S24" s="165">
        <f t="shared" si="0"/>
        <v>127</v>
      </c>
      <c r="AA24" s="380"/>
    </row>
    <row r="25" spans="2:27" ht="15" customHeight="1">
      <c r="B25" s="212"/>
      <c r="C25" s="212"/>
      <c r="D25" s="212"/>
      <c r="J25" s="685">
        <f>SUM(N23:N26)</f>
        <v>559</v>
      </c>
      <c r="K25" s="46">
        <v>90</v>
      </c>
      <c r="L25" s="47">
        <f t="shared" si="2"/>
        <v>33</v>
      </c>
      <c r="M25" s="46">
        <v>4</v>
      </c>
      <c r="N25" s="46">
        <v>123</v>
      </c>
      <c r="O25" s="101">
        <f>Y17</f>
        <v>1</v>
      </c>
      <c r="P25" s="664"/>
      <c r="Q25" s="662"/>
      <c r="S25" s="165">
        <f t="shared" si="0"/>
        <v>123</v>
      </c>
      <c r="AA25" s="380" t="s">
        <v>752</v>
      </c>
    </row>
    <row r="26" spans="1:27" ht="15" customHeight="1">
      <c r="A26" s="399" t="s">
        <v>383</v>
      </c>
      <c r="B26" s="46">
        <v>81</v>
      </c>
      <c r="C26" s="47">
        <f>E26-B26</f>
        <v>31</v>
      </c>
      <c r="D26" s="46">
        <v>4</v>
      </c>
      <c r="E26" s="46">
        <v>112</v>
      </c>
      <c r="F26" s="101">
        <f>IF(E26&gt;E31,1,IF(E26&lt;E31,0,0.5))</f>
        <v>0</v>
      </c>
      <c r="G26" s="663">
        <f>SUM(F26:F29)</f>
        <v>1</v>
      </c>
      <c r="H26" s="662"/>
      <c r="I26" s="277"/>
      <c r="J26" s="686"/>
      <c r="K26" s="157">
        <v>97</v>
      </c>
      <c r="L26" s="158">
        <f t="shared" si="2"/>
        <v>57</v>
      </c>
      <c r="M26" s="157">
        <v>0</v>
      </c>
      <c r="N26" s="157">
        <v>154</v>
      </c>
      <c r="O26" s="159">
        <f>Y18</f>
        <v>4</v>
      </c>
      <c r="P26" s="660"/>
      <c r="Q26" s="657"/>
      <c r="S26" s="165">
        <f t="shared" si="0"/>
        <v>154</v>
      </c>
      <c r="AA26" s="380"/>
    </row>
    <row r="27" spans="1:28" ht="15" customHeight="1">
      <c r="A27" s="210" t="str">
        <f>IF(ISERROR(INDEX('U23w'!$C$7:$C$14,MATCH(Fin_U23w!A26,VLJuniorinnen,0))),"",INDEX('U23w'!$C$7:$C$14,MATCH(Fin_U23w!A26,VLJuniorinnen,0)))</f>
        <v>KSV 1991 Freital</v>
      </c>
      <c r="B27" s="46">
        <v>94</v>
      </c>
      <c r="C27" s="47">
        <f>E27-B27</f>
        <v>36</v>
      </c>
      <c r="D27" s="46">
        <v>1</v>
      </c>
      <c r="E27" s="46">
        <v>130</v>
      </c>
      <c r="F27" s="101">
        <f>IF(E27&gt;E32,1,IF(E27&lt;E32,0,0.5))</f>
        <v>1</v>
      </c>
      <c r="G27" s="664"/>
      <c r="H27" s="662"/>
      <c r="J27" s="399" t="s">
        <v>184</v>
      </c>
      <c r="K27" s="46">
        <v>77</v>
      </c>
      <c r="L27" s="47">
        <f t="shared" si="2"/>
        <v>39</v>
      </c>
      <c r="M27" s="46">
        <v>1</v>
      </c>
      <c r="N27" s="46">
        <v>116</v>
      </c>
      <c r="O27" s="101">
        <f>Z15</f>
        <v>1</v>
      </c>
      <c r="P27" s="663">
        <f>SUM(O27:O30)</f>
        <v>11</v>
      </c>
      <c r="Q27" s="662"/>
      <c r="S27" s="165">
        <f t="shared" si="0"/>
        <v>116</v>
      </c>
      <c r="AA27" s="648" t="s">
        <v>724</v>
      </c>
      <c r="AB27" s="277"/>
    </row>
    <row r="28" spans="1:27" ht="15" customHeight="1">
      <c r="A28" s="685">
        <f>SUM(E26:E29)</f>
        <v>473</v>
      </c>
      <c r="B28" s="46">
        <v>74</v>
      </c>
      <c r="C28" s="47">
        <f>E28-B28</f>
        <v>35</v>
      </c>
      <c r="D28" s="46">
        <v>1</v>
      </c>
      <c r="E28" s="46">
        <v>109</v>
      </c>
      <c r="F28" s="101">
        <f>IF(E28&gt;E33,1,IF(E28&lt;E33,0,0.5))</f>
        <v>0</v>
      </c>
      <c r="G28" s="664"/>
      <c r="H28" s="662"/>
      <c r="J28" s="174" t="str">
        <f>IF(ISERROR(INDEX('U23w'!$C$7:$C$14,MATCH(Fin_U23w!J27,VLJuniorinnen,0))),"",INDEX('U23w'!$C$7:$C$14,MATCH(Fin_U23w!J27,VLJuniorinnen,0)))</f>
        <v>Königswarthaer SV</v>
      </c>
      <c r="K28" s="46">
        <v>91</v>
      </c>
      <c r="L28" s="47">
        <f t="shared" si="2"/>
        <v>54</v>
      </c>
      <c r="M28" s="46">
        <v>0</v>
      </c>
      <c r="N28" s="46">
        <v>145</v>
      </c>
      <c r="O28" s="101">
        <f>Z16</f>
        <v>4</v>
      </c>
      <c r="P28" s="664"/>
      <c r="Q28" s="662"/>
      <c r="S28" s="165">
        <f t="shared" si="0"/>
        <v>145</v>
      </c>
      <c r="AA28" s="381"/>
    </row>
    <row r="29" spans="1:27" ht="15" customHeight="1">
      <c r="A29" s="691"/>
      <c r="B29" s="46">
        <v>92</v>
      </c>
      <c r="C29" s="47">
        <f>E29-B29</f>
        <v>30</v>
      </c>
      <c r="D29" s="46">
        <v>1</v>
      </c>
      <c r="E29" s="46">
        <v>122</v>
      </c>
      <c r="F29" s="101">
        <f>IF(E29&gt;E34,1,IF(E29&lt;E34,0,0.5))</f>
        <v>0</v>
      </c>
      <c r="G29" s="664"/>
      <c r="H29" s="662"/>
      <c r="J29" s="685">
        <f>SUM(N27:N30)</f>
        <v>548</v>
      </c>
      <c r="K29" s="46">
        <v>94</v>
      </c>
      <c r="L29" s="47">
        <f t="shared" si="2"/>
        <v>48</v>
      </c>
      <c r="M29" s="46">
        <v>1</v>
      </c>
      <c r="N29" s="46">
        <v>142</v>
      </c>
      <c r="O29" s="101">
        <f>Z17</f>
        <v>4</v>
      </c>
      <c r="P29" s="664"/>
      <c r="Q29" s="662"/>
      <c r="S29" s="165">
        <f t="shared" si="0"/>
        <v>142</v>
      </c>
      <c r="AA29" s="380" t="s">
        <v>753</v>
      </c>
    </row>
    <row r="30" spans="1:27" ht="15" customHeight="1">
      <c r="A30" s="667" t="s">
        <v>105</v>
      </c>
      <c r="B30" s="668"/>
      <c r="C30" s="668"/>
      <c r="D30" s="668"/>
      <c r="E30" s="668"/>
      <c r="F30" s="668"/>
      <c r="G30" s="668"/>
      <c r="H30" s="669"/>
      <c r="J30" s="691"/>
      <c r="K30" s="46">
        <v>101</v>
      </c>
      <c r="L30" s="47">
        <f t="shared" si="2"/>
        <v>44</v>
      </c>
      <c r="M30" s="46">
        <v>0</v>
      </c>
      <c r="N30" s="46">
        <v>145</v>
      </c>
      <c r="O30" s="101">
        <f>Z18</f>
        <v>2</v>
      </c>
      <c r="P30" s="664"/>
      <c r="Q30" s="662"/>
      <c r="S30" s="165">
        <f t="shared" si="0"/>
        <v>145</v>
      </c>
      <c r="AA30" s="381"/>
    </row>
    <row r="31" spans="1:10" ht="15" customHeight="1">
      <c r="A31" s="399" t="s">
        <v>430</v>
      </c>
      <c r="B31" s="46">
        <v>97</v>
      </c>
      <c r="C31" s="47">
        <f>E31-B31</f>
        <v>35</v>
      </c>
      <c r="D31" s="46">
        <v>5</v>
      </c>
      <c r="E31" s="46">
        <v>132</v>
      </c>
      <c r="F31" s="101">
        <f>IF(E31&gt;E26,1,IF(E31&lt;E26,0,0.5))</f>
        <v>1</v>
      </c>
      <c r="G31" s="663">
        <f>SUM(F31:F34)</f>
        <v>3</v>
      </c>
      <c r="H31" s="662"/>
      <c r="J31" s="208"/>
    </row>
    <row r="32" spans="1:8" ht="15" customHeight="1">
      <c r="A32" s="210" t="str">
        <f>IF(ISERROR(INDEX('U23w'!$C$7:$C$14,MATCH(Fin_U23w!A31,VLJuniorinnen,0))),"",INDEX('U23w'!$C$7:$C$14,MATCH(Fin_U23w!A31,VLJuniorinnen,0)))</f>
        <v>Baruther SV 90</v>
      </c>
      <c r="B32" s="46">
        <v>85</v>
      </c>
      <c r="C32" s="47">
        <f>E32-B32</f>
        <v>27</v>
      </c>
      <c r="D32" s="46">
        <v>2</v>
      </c>
      <c r="E32" s="46">
        <v>112</v>
      </c>
      <c r="F32" s="101">
        <f>IF(E32&gt;E27,1,IF(E32&lt;E27,0,0.5))</f>
        <v>0</v>
      </c>
      <c r="G32" s="664"/>
      <c r="H32" s="662"/>
    </row>
    <row r="33" spans="1:10" ht="15" customHeight="1">
      <c r="A33" s="685">
        <f>SUM(E31:E34)</f>
        <v>506</v>
      </c>
      <c r="B33" s="46">
        <v>90</v>
      </c>
      <c r="C33" s="47">
        <f>E33-B33</f>
        <v>44</v>
      </c>
      <c r="D33" s="46">
        <v>1</v>
      </c>
      <c r="E33" s="46">
        <v>134</v>
      </c>
      <c r="F33" s="101">
        <f>IF(E33&gt;E28,1,IF(E33&lt;E28,0,0.5))</f>
        <v>1</v>
      </c>
      <c r="G33" s="664"/>
      <c r="H33" s="662"/>
      <c r="J33" s="265" t="s">
        <v>284</v>
      </c>
    </row>
    <row r="34" spans="1:10" ht="15" customHeight="1">
      <c r="A34" s="691"/>
      <c r="B34" s="46">
        <v>84</v>
      </c>
      <c r="C34" s="47">
        <f>E34-B34</f>
        <v>44</v>
      </c>
      <c r="D34" s="46">
        <v>3</v>
      </c>
      <c r="E34" s="46">
        <v>128</v>
      </c>
      <c r="F34" s="101">
        <f>IF(E34&gt;E29,1,IF(E34&lt;E29,0,0.5))</f>
        <v>1</v>
      </c>
      <c r="G34" s="664"/>
      <c r="H34" s="662"/>
      <c r="J34" s="89" t="s">
        <v>237</v>
      </c>
    </row>
    <row r="35" ht="15" customHeight="1">
      <c r="J35" s="88"/>
    </row>
    <row r="36" spans="1:10" ht="15" customHeight="1">
      <c r="A36" s="399" t="s">
        <v>382</v>
      </c>
      <c r="B36" s="46">
        <v>83</v>
      </c>
      <c r="C36" s="47">
        <f>E36-B36</f>
        <v>35</v>
      </c>
      <c r="D36" s="46">
        <v>5</v>
      </c>
      <c r="E36" s="46">
        <v>118</v>
      </c>
      <c r="F36" s="101">
        <f>IF(E36&gt;E41,1,IF(E36&lt;E41,0,0.5))</f>
        <v>1</v>
      </c>
      <c r="G36" s="663">
        <f>SUM(F36:F39)</f>
        <v>1</v>
      </c>
      <c r="H36" s="662"/>
      <c r="J36" s="265" t="s">
        <v>285</v>
      </c>
    </row>
    <row r="37" spans="1:8" ht="15" customHeight="1">
      <c r="A37" s="210" t="str">
        <f>IF(ISERROR(INDEX('U23w'!$C$7:$C$14,MATCH(Fin_U23w!A36,VLJuniorinnen,0))),"",INDEX('U23w'!$C$7:$C$14,MATCH(Fin_U23w!A36,VLJuniorinnen,0)))</f>
        <v>KSV 1991 Freital</v>
      </c>
      <c r="B37" s="46">
        <v>102</v>
      </c>
      <c r="C37" s="47">
        <f>E37-B37</f>
        <v>27</v>
      </c>
      <c r="D37" s="46">
        <v>4</v>
      </c>
      <c r="E37" s="46">
        <v>129</v>
      </c>
      <c r="F37" s="101">
        <f>IF(E37&gt;E42,1,IF(E37&lt;E42,0,0.5))</f>
        <v>0</v>
      </c>
      <c r="G37" s="664"/>
      <c r="H37" s="662"/>
    </row>
    <row r="38" spans="1:10" ht="15" customHeight="1">
      <c r="A38" s="685">
        <f>SUM(E36:E39)</f>
        <v>493</v>
      </c>
      <c r="B38" s="46">
        <v>79</v>
      </c>
      <c r="C38" s="47">
        <f>E38-B38</f>
        <v>40</v>
      </c>
      <c r="D38" s="46">
        <v>1</v>
      </c>
      <c r="E38" s="46">
        <v>119</v>
      </c>
      <c r="F38" s="101">
        <f>IF(E38&gt;E43,1,IF(E38&lt;E43,0,0.5))</f>
        <v>0</v>
      </c>
      <c r="G38" s="664"/>
      <c r="H38" s="662"/>
      <c r="J38" s="410" t="s">
        <v>298</v>
      </c>
    </row>
    <row r="39" spans="1:8" ht="15" customHeight="1">
      <c r="A39" s="691"/>
      <c r="B39" s="46">
        <v>83</v>
      </c>
      <c r="C39" s="47">
        <f>E39-B39</f>
        <v>44</v>
      </c>
      <c r="D39" s="46">
        <v>2</v>
      </c>
      <c r="E39" s="46">
        <v>127</v>
      </c>
      <c r="F39" s="101">
        <f>IF(E39&gt;E44,1,IF(E39&lt;E44,0,0.5))</f>
        <v>0</v>
      </c>
      <c r="G39" s="664"/>
      <c r="H39" s="662"/>
    </row>
    <row r="40" spans="1:10" ht="15" customHeight="1">
      <c r="A40" s="667" t="s">
        <v>106</v>
      </c>
      <c r="B40" s="668"/>
      <c r="C40" s="668"/>
      <c r="D40" s="668"/>
      <c r="E40" s="668"/>
      <c r="F40" s="668"/>
      <c r="G40" s="668"/>
      <c r="H40" s="669"/>
      <c r="J40" s="410" t="s">
        <v>750</v>
      </c>
    </row>
    <row r="41" spans="1:8" ht="15" customHeight="1">
      <c r="A41" s="399" t="s">
        <v>184</v>
      </c>
      <c r="B41" s="46">
        <v>80</v>
      </c>
      <c r="C41" s="47">
        <f>E41-B41</f>
        <v>26</v>
      </c>
      <c r="D41" s="46">
        <v>1</v>
      </c>
      <c r="E41" s="46">
        <v>106</v>
      </c>
      <c r="F41" s="101">
        <f>IF(E41&gt;E36,1,IF(E41&lt;E36,0,0.5))</f>
        <v>0</v>
      </c>
      <c r="G41" s="663">
        <f>SUM(F41:F44)</f>
        <v>3</v>
      </c>
      <c r="H41" s="662"/>
    </row>
    <row r="42" spans="1:10" ht="15" customHeight="1">
      <c r="A42" s="210" t="str">
        <f>IF(ISERROR(INDEX('U23w'!$C$7:$C$14,MATCH(Fin_U23w!A41,VLJuniorinnen,0))),"",INDEX('U23w'!$C$7:$C$14,MATCH(Fin_U23w!A41,VLJuniorinnen,0)))</f>
        <v>Königswarthaer SV</v>
      </c>
      <c r="B42" s="46">
        <v>101</v>
      </c>
      <c r="C42" s="47">
        <f>E42-B42</f>
        <v>51</v>
      </c>
      <c r="D42" s="46">
        <v>0</v>
      </c>
      <c r="E42" s="46">
        <v>152</v>
      </c>
      <c r="F42" s="101">
        <f>IF(E42&gt;E37,1,IF(E42&lt;E37,0,0.5))</f>
        <v>1</v>
      </c>
      <c r="G42" s="664"/>
      <c r="H42" s="662"/>
      <c r="J42" s="40" t="s">
        <v>471</v>
      </c>
    </row>
    <row r="43" spans="1:10" ht="15" customHeight="1">
      <c r="A43" s="685">
        <f>SUM(E41:E44)</f>
        <v>534</v>
      </c>
      <c r="B43" s="46">
        <v>98</v>
      </c>
      <c r="C43" s="47">
        <f>E43-B43</f>
        <v>35</v>
      </c>
      <c r="D43" s="46">
        <v>1</v>
      </c>
      <c r="E43" s="46">
        <v>133</v>
      </c>
      <c r="F43" s="101">
        <f>IF(E43&gt;E38,1,IF(E43&lt;E38,0,0.5))</f>
        <v>1</v>
      </c>
      <c r="G43" s="664"/>
      <c r="H43" s="662"/>
      <c r="J43" s="213"/>
    </row>
    <row r="44" spans="1:8" ht="15" customHeight="1">
      <c r="A44" s="691"/>
      <c r="B44" s="46">
        <v>89</v>
      </c>
      <c r="C44" s="47">
        <f>E44-B44</f>
        <v>54</v>
      </c>
      <c r="D44" s="46">
        <v>0</v>
      </c>
      <c r="E44" s="46">
        <v>143</v>
      </c>
      <c r="F44" s="101">
        <f>IF(E44&gt;E39,1,IF(E44&lt;E39,0,0.5))</f>
        <v>1</v>
      </c>
      <c r="G44" s="664"/>
      <c r="H44" s="662"/>
    </row>
  </sheetData>
  <sheetProtection/>
  <mergeCells count="44">
    <mergeCell ref="A3:Q3"/>
    <mergeCell ref="A4:L4"/>
    <mergeCell ref="G6:G9"/>
    <mergeCell ref="H6:H9"/>
    <mergeCell ref="A8:A9"/>
    <mergeCell ref="A10:H10"/>
    <mergeCell ref="H21:H24"/>
    <mergeCell ref="A23:A24"/>
    <mergeCell ref="J29:J30"/>
    <mergeCell ref="A30:H30"/>
    <mergeCell ref="P19:P22"/>
    <mergeCell ref="Q19:Q22"/>
    <mergeCell ref="J21:J22"/>
    <mergeCell ref="A20:H20"/>
    <mergeCell ref="G11:G14"/>
    <mergeCell ref="G31:G34"/>
    <mergeCell ref="H31:H34"/>
    <mergeCell ref="A33:A34"/>
    <mergeCell ref="P27:P30"/>
    <mergeCell ref="Q27:Q30"/>
    <mergeCell ref="G26:G29"/>
    <mergeCell ref="H26:H29"/>
    <mergeCell ref="A28:A29"/>
    <mergeCell ref="P23:P26"/>
    <mergeCell ref="Q23:Q26"/>
    <mergeCell ref="A40:H40"/>
    <mergeCell ref="G41:G44"/>
    <mergeCell ref="H41:H44"/>
    <mergeCell ref="A43:A44"/>
    <mergeCell ref="G36:G39"/>
    <mergeCell ref="H36:H39"/>
    <mergeCell ref="A38:A39"/>
    <mergeCell ref="J25:J26"/>
    <mergeCell ref="G21:G24"/>
    <mergeCell ref="A1:R1"/>
    <mergeCell ref="J11:Q12"/>
    <mergeCell ref="P15:P18"/>
    <mergeCell ref="Q15:Q18"/>
    <mergeCell ref="J17:J18"/>
    <mergeCell ref="H11:H14"/>
    <mergeCell ref="A13:A14"/>
    <mergeCell ref="G16:G19"/>
    <mergeCell ref="H16:H19"/>
    <mergeCell ref="A18:A19"/>
  </mergeCells>
  <conditionalFormatting sqref="A6">
    <cfRule type="cellIs" priority="111" dxfId="345" operator="equal">
      <formula>""</formula>
    </cfRule>
  </conditionalFormatting>
  <conditionalFormatting sqref="A11 J15 A16 J19 A21 J23 A26 J27 A31 A36 A41">
    <cfRule type="cellIs" priority="2" dxfId="345" operator="equal">
      <formula>""</formula>
    </cfRule>
  </conditionalFormatting>
  <conditionalFormatting sqref="B6:D9">
    <cfRule type="cellIs" priority="70" dxfId="32" operator="equal" stopIfTrue="1">
      <formula>""</formula>
    </cfRule>
  </conditionalFormatting>
  <conditionalFormatting sqref="B11:D14">
    <cfRule type="cellIs" priority="66" dxfId="32" operator="equal" stopIfTrue="1">
      <formula>""</formula>
    </cfRule>
  </conditionalFormatting>
  <conditionalFormatting sqref="B16:D19">
    <cfRule type="cellIs" priority="62" dxfId="32" operator="equal" stopIfTrue="1">
      <formula>""</formula>
    </cfRule>
  </conditionalFormatting>
  <conditionalFormatting sqref="B21:D24">
    <cfRule type="cellIs" priority="58" dxfId="32" operator="equal" stopIfTrue="1">
      <formula>""</formula>
    </cfRule>
  </conditionalFormatting>
  <conditionalFormatting sqref="B26:D29">
    <cfRule type="cellIs" priority="54" dxfId="32" operator="equal" stopIfTrue="1">
      <formula>""</formula>
    </cfRule>
  </conditionalFormatting>
  <conditionalFormatting sqref="B31:D34">
    <cfRule type="cellIs" priority="50" dxfId="32" operator="equal" stopIfTrue="1">
      <formula>""</formula>
    </cfRule>
  </conditionalFormatting>
  <conditionalFormatting sqref="B36:D39">
    <cfRule type="cellIs" priority="46" dxfId="32" operator="equal" stopIfTrue="1">
      <formula>""</formula>
    </cfRule>
  </conditionalFormatting>
  <conditionalFormatting sqref="B41:D44">
    <cfRule type="cellIs" priority="42" dxfId="32" operator="equal" stopIfTrue="1">
      <formula>""</formula>
    </cfRule>
  </conditionalFormatting>
  <conditionalFormatting sqref="E6:F9">
    <cfRule type="cellIs" priority="71" dxfId="345" operator="equal">
      <formula>""</formula>
    </cfRule>
  </conditionalFormatting>
  <conditionalFormatting sqref="E11:F14">
    <cfRule type="cellIs" priority="67" dxfId="345" operator="equal">
      <formula>""</formula>
    </cfRule>
  </conditionalFormatting>
  <conditionalFormatting sqref="E16:F19">
    <cfRule type="cellIs" priority="63" dxfId="345" operator="equal">
      <formula>""</formula>
    </cfRule>
  </conditionalFormatting>
  <conditionalFormatting sqref="E21:F24">
    <cfRule type="cellIs" priority="59" dxfId="345" operator="equal">
      <formula>""</formula>
    </cfRule>
  </conditionalFormatting>
  <conditionalFormatting sqref="E26:F29">
    <cfRule type="cellIs" priority="55" dxfId="345" operator="equal">
      <formula>""</formula>
    </cfRule>
  </conditionalFormatting>
  <conditionalFormatting sqref="E31:F34">
    <cfRule type="cellIs" priority="51" dxfId="345" operator="equal">
      <formula>""</formula>
    </cfRule>
  </conditionalFormatting>
  <conditionalFormatting sqref="E36:F39">
    <cfRule type="cellIs" priority="47" dxfId="345" operator="equal">
      <formula>""</formula>
    </cfRule>
  </conditionalFormatting>
  <conditionalFormatting sqref="E41:F44">
    <cfRule type="cellIs" priority="43" dxfId="345" operator="equal">
      <formula>""</formula>
    </cfRule>
  </conditionalFormatting>
  <conditionalFormatting sqref="K15:O30">
    <cfRule type="cellIs" priority="93" dxfId="345" operator="equal">
      <formula>""</formula>
    </cfRule>
  </conditionalFormatting>
  <dataValidations count="1">
    <dataValidation type="list" allowBlank="1" showInputMessage="1" showErrorMessage="1" sqref="A6 A11 A16 A21 A26 A31 A36 A41 J15 J19 J23 J27">
      <formula1>VLJuniorinnen</formula1>
    </dataValidation>
  </dataValidations>
  <printOptions horizontalCentered="1"/>
  <pageMargins left="1.1023622047244095" right="0.11811023622047245" top="0.1968503937007874" bottom="0.1968503937007874" header="0.31496062992125984" footer="0.31496062992125984"/>
  <pageSetup fitToHeight="1" fitToWidth="1" horizontalDpi="600" verticalDpi="600" orientation="landscape" paperSize="9" scale="88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4">
      <selection activeCell="P32" sqref="P32"/>
    </sheetView>
  </sheetViews>
  <sheetFormatPr defaultColWidth="11.421875" defaultRowHeight="12.75"/>
  <cols>
    <col min="1" max="1" width="3.421875" style="58" customWidth="1"/>
    <col min="2" max="2" width="23.8515625" style="55" customWidth="1"/>
    <col min="3" max="3" width="20.7109375" style="55" customWidth="1"/>
    <col min="4" max="4" width="5.421875" style="58" customWidth="1"/>
    <col min="5" max="7" width="5.8515625" style="58" customWidth="1"/>
    <col min="8" max="9" width="3.8515625" style="58" customWidth="1"/>
    <col min="10" max="10" width="0.9921875" style="58" customWidth="1"/>
    <col min="11" max="13" width="6.28125" style="58" customWidth="1"/>
    <col min="14" max="14" width="4.00390625" style="58" customWidth="1"/>
    <col min="15" max="15" width="0.9921875" style="58" customWidth="1"/>
    <col min="16" max="17" width="6.421875" style="58" customWidth="1"/>
    <col min="18" max="18" width="8.421875" style="58" customWidth="1"/>
    <col min="19" max="19" width="4.421875" style="58" customWidth="1"/>
    <col min="20" max="20" width="4.7109375" style="58" customWidth="1"/>
    <col min="21" max="21" width="0.85546875" style="55" customWidth="1"/>
    <col min="22" max="22" width="11.421875" style="55" customWidth="1"/>
    <col min="23" max="23" width="5.28125" style="55" customWidth="1"/>
    <col min="24" max="24" width="11.421875" style="55" customWidth="1"/>
    <col min="25" max="25" width="12.00390625" style="55" customWidth="1"/>
    <col min="26" max="26" width="9.28125" style="55" customWidth="1"/>
    <col min="27" max="27" width="11.421875" style="55" customWidth="1"/>
    <col min="28" max="33" width="11.421875" style="55" hidden="1" customWidth="1"/>
    <col min="34" max="34" width="0" style="55" hidden="1" customWidth="1"/>
    <col min="35" max="16384" width="11.421875" style="55" customWidth="1"/>
  </cols>
  <sheetData>
    <row r="1" spans="1:20" ht="24" customHeight="1">
      <c r="A1" s="1" t="s">
        <v>295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5"/>
      <c r="T1" s="55"/>
    </row>
    <row r="2" ht="13.5" customHeight="1"/>
    <row r="3" spans="1:14" s="56" customFormat="1" ht="15.75" customHeight="1">
      <c r="A3" s="3" t="s">
        <v>274</v>
      </c>
      <c r="D3" s="4" t="s">
        <v>276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12" customHeight="1"/>
    <row r="5" spans="1:20" s="56" customFormat="1" ht="17.25" customHeight="1">
      <c r="A5" s="5" t="s">
        <v>18</v>
      </c>
      <c r="B5" s="6"/>
      <c r="C5" s="7"/>
      <c r="D5" s="8" t="s">
        <v>39</v>
      </c>
      <c r="E5" s="59"/>
      <c r="F5" s="59"/>
      <c r="G5" s="59"/>
      <c r="H5" s="59"/>
      <c r="I5" s="9"/>
      <c r="J5" s="60"/>
      <c r="K5" s="8" t="s">
        <v>293</v>
      </c>
      <c r="L5" s="59"/>
      <c r="M5" s="59"/>
      <c r="N5" s="61"/>
      <c r="O5" s="62"/>
      <c r="P5" s="8" t="s">
        <v>2</v>
      </c>
      <c r="Q5" s="59"/>
      <c r="R5" s="59"/>
      <c r="S5" s="59"/>
      <c r="T5" s="61"/>
    </row>
    <row r="6" spans="1:22" s="15" customFormat="1" ht="17.25" customHeight="1">
      <c r="A6" s="10" t="s">
        <v>3</v>
      </c>
      <c r="B6" s="428" t="s">
        <v>4</v>
      </c>
      <c r="C6" s="427" t="s">
        <v>5</v>
      </c>
      <c r="D6" s="28" t="s">
        <v>6</v>
      </c>
      <c r="E6" s="14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13"/>
      <c r="K6" s="11" t="s">
        <v>7</v>
      </c>
      <c r="L6" s="11" t="s">
        <v>8</v>
      </c>
      <c r="M6" s="11" t="s">
        <v>9</v>
      </c>
      <c r="N6" s="12" t="s">
        <v>10</v>
      </c>
      <c r="O6" s="13"/>
      <c r="P6" s="14" t="s">
        <v>7</v>
      </c>
      <c r="Q6" s="11" t="s">
        <v>12</v>
      </c>
      <c r="R6" s="11" t="s">
        <v>13</v>
      </c>
      <c r="S6" s="11" t="s">
        <v>10</v>
      </c>
      <c r="T6" s="12" t="s">
        <v>14</v>
      </c>
      <c r="V6" s="56"/>
    </row>
    <row r="7" spans="1:25" s="56" customFormat="1" ht="17.25" customHeight="1">
      <c r="A7" s="22">
        <v>125</v>
      </c>
      <c r="B7" s="390" t="s">
        <v>436</v>
      </c>
      <c r="C7" s="424" t="s">
        <v>406</v>
      </c>
      <c r="D7" s="194">
        <v>0.375</v>
      </c>
      <c r="E7" s="49"/>
      <c r="F7" s="358"/>
      <c r="G7" s="353">
        <f aca="true" t="shared" si="0" ref="G7:G14">IF(SUM(E7,F7)&gt;0,SUM(E7,F7),"")</f>
      </c>
      <c r="H7" s="263"/>
      <c r="I7" s="29" t="e">
        <f>RANK(G7,$G$7:$G$38)</f>
        <v>#VALUE!</v>
      </c>
      <c r="J7" s="63"/>
      <c r="K7" s="72"/>
      <c r="L7" s="72"/>
      <c r="M7" s="73">
        <f aca="true" t="shared" si="1" ref="M7:M14">IF(SUM(K7,L7)&gt;0,SUM(K7,L7),"")</f>
      </c>
      <c r="N7" s="17"/>
      <c r="O7" s="21"/>
      <c r="P7" s="64">
        <f aca="true" t="shared" si="2" ref="P7:S14">IF(AND(ISNUMBER(E7),ISNUMBER(K7)),SUM(E7,K7),"")</f>
      </c>
      <c r="Q7" s="65">
        <f t="shared" si="2"/>
      </c>
      <c r="R7" s="42">
        <f t="shared" si="2"/>
      </c>
      <c r="S7" s="18">
        <f t="shared" si="2"/>
      </c>
      <c r="T7" s="31" t="e">
        <f>RANK(R7,$R$7:$R$14)</f>
        <v>#VALUE!</v>
      </c>
      <c r="V7" s="561" t="s">
        <v>724</v>
      </c>
      <c r="W7" s="55"/>
      <c r="X7" s="55"/>
      <c r="Y7" s="55"/>
    </row>
    <row r="8" spans="1:26" ht="17.25" customHeight="1">
      <c r="A8" s="20">
        <v>126</v>
      </c>
      <c r="B8" s="460" t="s">
        <v>623</v>
      </c>
      <c r="C8" s="464" t="s">
        <v>406</v>
      </c>
      <c r="D8" s="197"/>
      <c r="E8" s="49"/>
      <c r="F8" s="358"/>
      <c r="G8" s="354">
        <f t="shared" si="0"/>
      </c>
      <c r="H8" s="263"/>
      <c r="I8" s="337" t="e">
        <f aca="true" t="shared" si="3" ref="I8:I34">RANK(G8,$G$7:$G$38)</f>
        <v>#VALUE!</v>
      </c>
      <c r="J8" s="66"/>
      <c r="K8" s="72"/>
      <c r="L8" s="72"/>
      <c r="M8" s="73">
        <f t="shared" si="1"/>
      </c>
      <c r="N8" s="17"/>
      <c r="O8" s="66"/>
      <c r="P8" s="67">
        <f t="shared" si="2"/>
      </c>
      <c r="Q8" s="137">
        <f t="shared" si="2"/>
      </c>
      <c r="R8" s="30">
        <f t="shared" si="2"/>
      </c>
      <c r="S8" s="18">
        <f t="shared" si="2"/>
      </c>
      <c r="T8" s="31" t="e">
        <f aca="true" t="shared" si="4" ref="T8:T14">RANK(R8,$R$7:$R$14)</f>
        <v>#VALUE!</v>
      </c>
      <c r="U8" s="56"/>
      <c r="V8" s="331" t="s">
        <v>724</v>
      </c>
      <c r="Z8" s="56"/>
    </row>
    <row r="9" spans="1:26" ht="17.25" customHeight="1">
      <c r="A9" s="22">
        <v>127</v>
      </c>
      <c r="B9" s="389" t="s">
        <v>438</v>
      </c>
      <c r="C9" s="275" t="s">
        <v>435</v>
      </c>
      <c r="D9" s="197"/>
      <c r="E9" s="49"/>
      <c r="F9" s="358"/>
      <c r="G9" s="354">
        <f t="shared" si="0"/>
      </c>
      <c r="H9" s="263"/>
      <c r="I9" s="337" t="e">
        <f t="shared" si="3"/>
        <v>#VALUE!</v>
      </c>
      <c r="J9" s="63"/>
      <c r="K9" s="72"/>
      <c r="L9" s="72"/>
      <c r="M9" s="73">
        <f t="shared" si="1"/>
      </c>
      <c r="N9" s="17"/>
      <c r="O9" s="21"/>
      <c r="P9" s="67">
        <f t="shared" si="2"/>
      </c>
      <c r="Q9" s="137">
        <f t="shared" si="2"/>
      </c>
      <c r="R9" s="370">
        <f t="shared" si="2"/>
      </c>
      <c r="S9" s="18">
        <f t="shared" si="2"/>
      </c>
      <c r="T9" s="31" t="e">
        <f t="shared" si="4"/>
        <v>#VALUE!</v>
      </c>
      <c r="U9" s="56"/>
      <c r="V9" s="331" t="s">
        <v>724</v>
      </c>
      <c r="Z9" s="56"/>
    </row>
    <row r="10" spans="1:26" ht="17.25" customHeight="1">
      <c r="A10" s="20">
        <v>128</v>
      </c>
      <c r="B10" s="292" t="s">
        <v>325</v>
      </c>
      <c r="C10" s="275" t="s">
        <v>207</v>
      </c>
      <c r="D10" s="197"/>
      <c r="E10" s="49"/>
      <c r="F10" s="358"/>
      <c r="G10" s="354">
        <f t="shared" si="0"/>
      </c>
      <c r="H10" s="263"/>
      <c r="I10" s="337" t="e">
        <f t="shared" si="3"/>
        <v>#VALUE!</v>
      </c>
      <c r="J10" s="63"/>
      <c r="K10" s="72"/>
      <c r="L10" s="72"/>
      <c r="M10" s="73">
        <f t="shared" si="1"/>
      </c>
      <c r="N10" s="17"/>
      <c r="O10" s="63"/>
      <c r="P10" s="67">
        <f t="shared" si="2"/>
      </c>
      <c r="Q10" s="137">
        <f t="shared" si="2"/>
      </c>
      <c r="R10" s="30">
        <f t="shared" si="2"/>
      </c>
      <c r="S10" s="18">
        <f t="shared" si="2"/>
      </c>
      <c r="T10" s="31" t="e">
        <f t="shared" si="4"/>
        <v>#VALUE!</v>
      </c>
      <c r="U10" s="56"/>
      <c r="Z10" s="56"/>
    </row>
    <row r="11" spans="1:20" ht="17.25" customHeight="1">
      <c r="A11" s="22">
        <v>129</v>
      </c>
      <c r="B11" s="295" t="s">
        <v>326</v>
      </c>
      <c r="C11" s="275" t="s">
        <v>233</v>
      </c>
      <c r="D11" s="197">
        <v>0.4131944444444444</v>
      </c>
      <c r="E11" s="49"/>
      <c r="F11" s="358"/>
      <c r="G11" s="354">
        <f t="shared" si="0"/>
      </c>
      <c r="H11" s="356"/>
      <c r="I11" s="337" t="e">
        <f t="shared" si="3"/>
        <v>#VALUE!</v>
      </c>
      <c r="J11" s="63"/>
      <c r="K11" s="72"/>
      <c r="L11" s="72"/>
      <c r="M11" s="73">
        <f t="shared" si="1"/>
      </c>
      <c r="N11" s="17"/>
      <c r="O11" s="21"/>
      <c r="P11" s="67">
        <f t="shared" si="2"/>
      </c>
      <c r="Q11" s="137">
        <f t="shared" si="2"/>
      </c>
      <c r="R11" s="30">
        <f t="shared" si="2"/>
      </c>
      <c r="S11" s="18">
        <f t="shared" si="2"/>
      </c>
      <c r="T11" s="31" t="e">
        <f t="shared" si="4"/>
        <v>#VALUE!</v>
      </c>
    </row>
    <row r="12" spans="1:21" ht="17.25" customHeight="1">
      <c r="A12" s="20">
        <v>130</v>
      </c>
      <c r="B12" s="292" t="s">
        <v>384</v>
      </c>
      <c r="C12" s="275" t="s">
        <v>385</v>
      </c>
      <c r="D12" s="197"/>
      <c r="E12" s="49"/>
      <c r="F12" s="358"/>
      <c r="G12" s="354">
        <f t="shared" si="0"/>
      </c>
      <c r="H12" s="356"/>
      <c r="I12" s="337" t="e">
        <f t="shared" si="3"/>
        <v>#VALUE!</v>
      </c>
      <c r="J12" s="63"/>
      <c r="K12" s="72"/>
      <c r="L12" s="72"/>
      <c r="M12" s="73">
        <f t="shared" si="1"/>
      </c>
      <c r="N12" s="17"/>
      <c r="O12" s="21"/>
      <c r="P12" s="67">
        <f t="shared" si="2"/>
      </c>
      <c r="Q12" s="137">
        <f t="shared" si="2"/>
      </c>
      <c r="R12" s="30">
        <f t="shared" si="2"/>
      </c>
      <c r="S12" s="18">
        <f t="shared" si="2"/>
      </c>
      <c r="T12" s="31" t="e">
        <f t="shared" si="4"/>
        <v>#VALUE!</v>
      </c>
      <c r="U12" s="56"/>
    </row>
    <row r="13" spans="1:21" ht="17.25" customHeight="1">
      <c r="A13" s="22">
        <v>131</v>
      </c>
      <c r="B13" s="571" t="s">
        <v>624</v>
      </c>
      <c r="C13" s="568" t="s">
        <v>385</v>
      </c>
      <c r="D13" s="198"/>
      <c r="E13" s="569" t="s">
        <v>708</v>
      </c>
      <c r="F13" s="358"/>
      <c r="G13" s="354">
        <f t="shared" si="0"/>
      </c>
      <c r="H13" s="356"/>
      <c r="I13" s="337" t="e">
        <f t="shared" si="3"/>
        <v>#VALUE!</v>
      </c>
      <c r="J13" s="63"/>
      <c r="K13" s="72"/>
      <c r="L13" s="72"/>
      <c r="M13" s="73">
        <f t="shared" si="1"/>
      </c>
      <c r="N13" s="17"/>
      <c r="O13" s="21"/>
      <c r="P13" s="67">
        <f t="shared" si="2"/>
      </c>
      <c r="Q13" s="137">
        <f t="shared" si="2"/>
      </c>
      <c r="R13" s="30">
        <f t="shared" si="2"/>
      </c>
      <c r="S13" s="18">
        <f t="shared" si="2"/>
      </c>
      <c r="T13" s="31" t="e">
        <f t="shared" si="4"/>
        <v>#VALUE!</v>
      </c>
      <c r="U13" s="56"/>
    </row>
    <row r="14" spans="1:20" ht="17.25" customHeight="1">
      <c r="A14" s="20">
        <v>132</v>
      </c>
      <c r="B14" s="435" t="s">
        <v>743</v>
      </c>
      <c r="C14" s="464" t="s">
        <v>424</v>
      </c>
      <c r="D14" s="197"/>
      <c r="E14" s="49"/>
      <c r="F14" s="358"/>
      <c r="G14" s="354">
        <f t="shared" si="0"/>
      </c>
      <c r="H14" s="263"/>
      <c r="I14" s="337" t="e">
        <f t="shared" si="3"/>
        <v>#VALUE!</v>
      </c>
      <c r="J14" s="63"/>
      <c r="K14" s="134"/>
      <c r="L14" s="335"/>
      <c r="M14" s="136">
        <f t="shared" si="1"/>
      </c>
      <c r="N14" s="26"/>
      <c r="O14" s="243"/>
      <c r="P14" s="68">
        <f t="shared" si="2"/>
      </c>
      <c r="Q14" s="336">
        <f t="shared" si="2"/>
      </c>
      <c r="R14" s="33">
        <f t="shared" si="2"/>
      </c>
      <c r="S14" s="27">
        <f t="shared" si="2"/>
      </c>
      <c r="T14" s="371" t="e">
        <f t="shared" si="4"/>
        <v>#VALUE!</v>
      </c>
    </row>
    <row r="15" spans="1:20" ht="17.25" customHeight="1">
      <c r="A15" s="22">
        <v>133</v>
      </c>
      <c r="B15" s="460" t="s">
        <v>732</v>
      </c>
      <c r="C15" s="464" t="s">
        <v>228</v>
      </c>
      <c r="D15" s="197">
        <v>0.4513888888888889</v>
      </c>
      <c r="E15" s="49"/>
      <c r="F15" s="358"/>
      <c r="G15" s="353">
        <f aca="true" t="shared" si="5" ref="G15:G24">IF(SUM(E15,F15)&gt;0,SUM(E15,F15),"")</f>
      </c>
      <c r="H15" s="263"/>
      <c r="I15" s="337" t="e">
        <f t="shared" si="3"/>
        <v>#VALUE!</v>
      </c>
      <c r="J15" s="240"/>
      <c r="T15" s="55"/>
    </row>
    <row r="16" spans="1:34" ht="17.25" customHeight="1">
      <c r="A16" s="20">
        <v>134</v>
      </c>
      <c r="B16" s="291" t="s">
        <v>573</v>
      </c>
      <c r="C16" s="275" t="s">
        <v>563</v>
      </c>
      <c r="D16" s="197"/>
      <c r="E16" s="49"/>
      <c r="F16" s="358"/>
      <c r="G16" s="353">
        <f t="shared" si="5"/>
      </c>
      <c r="H16" s="264"/>
      <c r="I16" s="337" t="e">
        <f t="shared" si="3"/>
        <v>#VALUE!</v>
      </c>
      <c r="J16" s="240"/>
      <c r="K16" s="298" t="s">
        <v>238</v>
      </c>
      <c r="AH16" s="331"/>
    </row>
    <row r="17" spans="1:11" ht="17.25" customHeight="1">
      <c r="A17" s="22">
        <v>135</v>
      </c>
      <c r="B17" s="292" t="s">
        <v>574</v>
      </c>
      <c r="C17" s="96" t="s">
        <v>575</v>
      </c>
      <c r="D17" s="197"/>
      <c r="E17" s="49"/>
      <c r="F17" s="358"/>
      <c r="G17" s="73">
        <f t="shared" si="5"/>
      </c>
      <c r="H17" s="221"/>
      <c r="I17" s="337" t="e">
        <f t="shared" si="3"/>
        <v>#VALUE!</v>
      </c>
      <c r="J17" s="240"/>
      <c r="K17" s="299" t="s">
        <v>757</v>
      </c>
    </row>
    <row r="18" spans="1:10" ht="17.25" customHeight="1">
      <c r="A18" s="20">
        <v>136</v>
      </c>
      <c r="B18" s="389" t="s">
        <v>439</v>
      </c>
      <c r="C18" s="275" t="s">
        <v>435</v>
      </c>
      <c r="D18" s="197"/>
      <c r="E18" s="49"/>
      <c r="F18" s="358"/>
      <c r="G18" s="73">
        <f t="shared" si="5"/>
      </c>
      <c r="H18" s="221"/>
      <c r="I18" s="29" t="e">
        <f t="shared" si="3"/>
        <v>#VALUE!</v>
      </c>
      <c r="J18" s="240"/>
    </row>
    <row r="19" spans="1:21" ht="17.25" customHeight="1">
      <c r="A19" s="22">
        <v>137</v>
      </c>
      <c r="B19" s="653" t="s">
        <v>760</v>
      </c>
      <c r="C19" s="654" t="s">
        <v>424</v>
      </c>
      <c r="D19" s="197">
        <v>0.4895833333333333</v>
      </c>
      <c r="E19" s="49"/>
      <c r="F19" s="358"/>
      <c r="G19" s="73">
        <f t="shared" si="5"/>
      </c>
      <c r="H19" s="264"/>
      <c r="I19" s="29" t="e">
        <f t="shared" si="3"/>
        <v>#VALUE!</v>
      </c>
      <c r="J19" s="240"/>
      <c r="K19" s="327"/>
      <c r="U19" s="32"/>
    </row>
    <row r="20" spans="1:11" ht="17.25" customHeight="1">
      <c r="A20" s="20">
        <v>138</v>
      </c>
      <c r="B20" s="292" t="s">
        <v>327</v>
      </c>
      <c r="C20" s="425" t="s">
        <v>319</v>
      </c>
      <c r="D20" s="197"/>
      <c r="E20" s="49"/>
      <c r="F20" s="358"/>
      <c r="G20" s="73">
        <f t="shared" si="5"/>
      </c>
      <c r="H20" s="264"/>
      <c r="I20" s="29" t="e">
        <f t="shared" si="3"/>
        <v>#VALUE!</v>
      </c>
      <c r="J20" s="240"/>
      <c r="K20" s="40" t="s">
        <v>471</v>
      </c>
    </row>
    <row r="21" spans="1:11" ht="17.25" customHeight="1">
      <c r="A21" s="22">
        <v>139</v>
      </c>
      <c r="B21" s="295" t="s">
        <v>328</v>
      </c>
      <c r="C21" s="275" t="s">
        <v>206</v>
      </c>
      <c r="D21" s="197"/>
      <c r="E21" s="49"/>
      <c r="F21" s="358"/>
      <c r="G21" s="73">
        <f t="shared" si="5"/>
      </c>
      <c r="H21" s="264"/>
      <c r="I21" s="29" t="e">
        <f t="shared" si="3"/>
        <v>#VALUE!</v>
      </c>
      <c r="J21" s="240"/>
      <c r="K21" s="328"/>
    </row>
    <row r="22" spans="1:11" ht="17.25" customHeight="1">
      <c r="A22" s="20">
        <v>140</v>
      </c>
      <c r="B22" s="292" t="s">
        <v>386</v>
      </c>
      <c r="C22" s="96" t="s">
        <v>247</v>
      </c>
      <c r="D22" s="199"/>
      <c r="E22" s="49"/>
      <c r="F22" s="358"/>
      <c r="G22" s="73">
        <f t="shared" si="5"/>
      </c>
      <c r="H22" s="264"/>
      <c r="I22" s="29" t="e">
        <f t="shared" si="3"/>
        <v>#VALUE!</v>
      </c>
      <c r="J22" s="240"/>
      <c r="K22" s="423" t="s">
        <v>758</v>
      </c>
    </row>
    <row r="23" spans="1:19" ht="17.25" customHeight="1">
      <c r="A23" s="22">
        <v>141</v>
      </c>
      <c r="B23" s="295" t="s">
        <v>387</v>
      </c>
      <c r="C23" s="275" t="s">
        <v>228</v>
      </c>
      <c r="D23" s="197">
        <v>0.5277777777777778</v>
      </c>
      <c r="E23" s="49"/>
      <c r="F23" s="358"/>
      <c r="G23" s="73">
        <f t="shared" si="5"/>
      </c>
      <c r="H23" s="264"/>
      <c r="I23" s="29" t="e">
        <f t="shared" si="3"/>
        <v>#VALUE!</v>
      </c>
      <c r="J23" s="240"/>
      <c r="K23" s="423" t="s">
        <v>759</v>
      </c>
      <c r="L23" s="98"/>
      <c r="M23" s="56"/>
      <c r="N23" s="56"/>
      <c r="O23" s="56"/>
      <c r="P23" s="56"/>
      <c r="Q23" s="98"/>
      <c r="R23" s="98"/>
      <c r="S23" s="98"/>
    </row>
    <row r="24" spans="1:11" ht="17.25" customHeight="1">
      <c r="A24" s="20">
        <v>142</v>
      </c>
      <c r="B24" s="295" t="s">
        <v>166</v>
      </c>
      <c r="C24" s="425" t="s">
        <v>165</v>
      </c>
      <c r="D24" s="197"/>
      <c r="E24" s="49"/>
      <c r="F24" s="49"/>
      <c r="G24" s="73">
        <f t="shared" si="5"/>
      </c>
      <c r="H24" s="264"/>
      <c r="I24" s="29" t="e">
        <f t="shared" si="3"/>
        <v>#VALUE!</v>
      </c>
      <c r="J24" s="240"/>
      <c r="K24" s="257"/>
    </row>
    <row r="25" spans="1:34" ht="17.25" customHeight="1">
      <c r="A25" s="22">
        <v>143</v>
      </c>
      <c r="B25" s="462" t="s">
        <v>607</v>
      </c>
      <c r="C25" s="578" t="s">
        <v>319</v>
      </c>
      <c r="D25" s="197"/>
      <c r="E25" s="352"/>
      <c r="F25" s="401"/>
      <c r="G25" s="307">
        <f aca="true" t="shared" si="6" ref="G25:G33">IF(SUM(E25,F25)&gt;0,SUM(E25,F25),"")</f>
      </c>
      <c r="H25" s="356"/>
      <c r="I25" s="317" t="e">
        <f t="shared" si="3"/>
        <v>#VALUE!</v>
      </c>
      <c r="J25" s="240"/>
      <c r="L25" s="261"/>
      <c r="V25" s="56"/>
      <c r="W25" s="56"/>
      <c r="X25" s="56"/>
      <c r="Y25" s="56"/>
      <c r="AH25" s="331"/>
    </row>
    <row r="26" spans="1:25" ht="17.25" customHeight="1">
      <c r="A26" s="20">
        <v>144</v>
      </c>
      <c r="B26" s="460" t="s">
        <v>744</v>
      </c>
      <c r="C26" s="464" t="s">
        <v>456</v>
      </c>
      <c r="D26" s="197"/>
      <c r="E26" s="352"/>
      <c r="F26" s="262"/>
      <c r="G26" s="73">
        <f t="shared" si="6"/>
      </c>
      <c r="H26" s="221"/>
      <c r="I26" s="29" t="e">
        <f t="shared" si="3"/>
        <v>#VALUE!</v>
      </c>
      <c r="J26" s="240"/>
      <c r="K26" s="540"/>
      <c r="L26" s="261"/>
      <c r="M26" s="463"/>
      <c r="V26" s="56"/>
      <c r="W26" s="56"/>
      <c r="X26" s="56"/>
      <c r="Y26" s="56"/>
    </row>
    <row r="27" spans="1:33" ht="17.25" customHeight="1">
      <c r="A27" s="22">
        <v>145</v>
      </c>
      <c r="B27" s="292" t="s">
        <v>576</v>
      </c>
      <c r="C27" s="278" t="s">
        <v>165</v>
      </c>
      <c r="D27" s="197">
        <v>0.5659722222222222</v>
      </c>
      <c r="E27" s="357"/>
      <c r="F27" s="92"/>
      <c r="G27" s="73">
        <f t="shared" si="6"/>
      </c>
      <c r="H27" s="221"/>
      <c r="I27" s="29" t="e">
        <f t="shared" si="3"/>
        <v>#VALUE!</v>
      </c>
      <c r="J27" s="240"/>
      <c r="K27" s="540"/>
      <c r="L27" s="261"/>
      <c r="M27" s="541"/>
      <c r="V27" s="56"/>
      <c r="W27" s="56"/>
      <c r="X27" s="56"/>
      <c r="Y27" s="56"/>
      <c r="AB27" s="292" t="s">
        <v>180</v>
      </c>
      <c r="AE27" s="20">
        <v>150</v>
      </c>
      <c r="AF27" s="292" t="s">
        <v>180</v>
      </c>
      <c r="AG27" s="314" t="s">
        <v>226</v>
      </c>
    </row>
    <row r="28" spans="1:33" ht="17.25" customHeight="1">
      <c r="A28" s="20">
        <v>146</v>
      </c>
      <c r="B28" s="460" t="s">
        <v>437</v>
      </c>
      <c r="C28" s="464" t="s">
        <v>434</v>
      </c>
      <c r="D28" s="197"/>
      <c r="E28" s="355"/>
      <c r="F28" s="92"/>
      <c r="G28" s="133">
        <f t="shared" si="6"/>
      </c>
      <c r="H28" s="264"/>
      <c r="I28" s="29" t="e">
        <f t="shared" si="3"/>
        <v>#VALUE!</v>
      </c>
      <c r="J28" s="240"/>
      <c r="K28" s="540"/>
      <c r="L28" s="542"/>
      <c r="V28" s="56"/>
      <c r="W28" s="56"/>
      <c r="X28" s="56"/>
      <c r="Y28" s="56"/>
      <c r="AB28" s="292" t="s">
        <v>181</v>
      </c>
      <c r="AE28" s="20">
        <v>129</v>
      </c>
      <c r="AF28" s="292" t="s">
        <v>234</v>
      </c>
      <c r="AG28" s="285" t="s">
        <v>233</v>
      </c>
    </row>
    <row r="29" spans="1:33" ht="17.25" customHeight="1">
      <c r="A29" s="22">
        <v>147</v>
      </c>
      <c r="B29" s="295" t="s">
        <v>476</v>
      </c>
      <c r="C29" s="275" t="s">
        <v>391</v>
      </c>
      <c r="D29" s="197"/>
      <c r="E29" s="91"/>
      <c r="F29" s="49"/>
      <c r="G29" s="133">
        <f t="shared" si="6"/>
      </c>
      <c r="H29" s="221"/>
      <c r="I29" s="29" t="e">
        <f t="shared" si="3"/>
        <v>#VALUE!</v>
      </c>
      <c r="J29" s="240"/>
      <c r="K29" s="540"/>
      <c r="L29" s="261"/>
      <c r="V29" s="56"/>
      <c r="W29" s="56"/>
      <c r="X29" s="56"/>
      <c r="Y29" s="56"/>
      <c r="AB29" s="292" t="s">
        <v>181</v>
      </c>
      <c r="AE29" s="20">
        <v>140</v>
      </c>
      <c r="AF29" s="292" t="s">
        <v>257</v>
      </c>
      <c r="AG29" s="285" t="s">
        <v>231</v>
      </c>
    </row>
    <row r="30" spans="1:33" ht="17.25" customHeight="1">
      <c r="A30" s="20">
        <v>148</v>
      </c>
      <c r="B30" s="292" t="s">
        <v>712</v>
      </c>
      <c r="C30" s="96" t="s">
        <v>164</v>
      </c>
      <c r="D30" s="197"/>
      <c r="E30" s="92"/>
      <c r="F30" s="49"/>
      <c r="G30" s="73">
        <f t="shared" si="6"/>
      </c>
      <c r="H30" s="221"/>
      <c r="I30" s="29" t="e">
        <f t="shared" si="3"/>
        <v>#VALUE!</v>
      </c>
      <c r="J30" s="240"/>
      <c r="K30" s="226"/>
      <c r="L30" s="261"/>
      <c r="V30" s="56"/>
      <c r="W30" s="56"/>
      <c r="X30" s="56"/>
      <c r="Y30" s="56"/>
      <c r="AB30" s="292" t="s">
        <v>101</v>
      </c>
      <c r="AE30" s="20">
        <v>148</v>
      </c>
      <c r="AF30" s="292" t="s">
        <v>101</v>
      </c>
      <c r="AG30" s="314" t="s">
        <v>226</v>
      </c>
    </row>
    <row r="31" spans="1:33" ht="17.25" customHeight="1">
      <c r="A31" s="22">
        <v>149</v>
      </c>
      <c r="B31" s="295" t="s">
        <v>677</v>
      </c>
      <c r="C31" s="275" t="s">
        <v>206</v>
      </c>
      <c r="D31" s="197">
        <v>0.6041666666666666</v>
      </c>
      <c r="E31" s="92"/>
      <c r="F31" s="49"/>
      <c r="G31" s="73">
        <f t="shared" si="6"/>
      </c>
      <c r="H31" s="221"/>
      <c r="I31" s="29" t="e">
        <f t="shared" si="3"/>
        <v>#VALUE!</v>
      </c>
      <c r="J31" s="240"/>
      <c r="K31" s="540"/>
      <c r="L31" s="261"/>
      <c r="V31" s="56"/>
      <c r="W31" s="56"/>
      <c r="X31" s="56"/>
      <c r="Y31" s="56"/>
      <c r="AB31" s="292" t="s">
        <v>102</v>
      </c>
      <c r="AE31" s="20">
        <v>153</v>
      </c>
      <c r="AF31" s="292" t="s">
        <v>102</v>
      </c>
      <c r="AG31" s="314" t="s">
        <v>226</v>
      </c>
    </row>
    <row r="32" spans="1:33" ht="17.25" customHeight="1">
      <c r="A32" s="20">
        <v>150</v>
      </c>
      <c r="B32" s="292" t="s">
        <v>234</v>
      </c>
      <c r="C32" s="285" t="s">
        <v>233</v>
      </c>
      <c r="D32" s="197"/>
      <c r="E32" s="92"/>
      <c r="F32" s="49"/>
      <c r="G32" s="73">
        <f t="shared" si="6"/>
      </c>
      <c r="H32" s="221"/>
      <c r="I32" s="29" t="e">
        <f t="shared" si="3"/>
        <v>#VALUE!</v>
      </c>
      <c r="J32" s="240"/>
      <c r="L32" s="261"/>
      <c r="V32" s="56"/>
      <c r="W32" s="56"/>
      <c r="X32" s="56"/>
      <c r="Y32" s="56"/>
      <c r="AB32" s="292" t="s">
        <v>103</v>
      </c>
      <c r="AE32" s="20">
        <v>154</v>
      </c>
      <c r="AF32" s="292" t="s">
        <v>103</v>
      </c>
      <c r="AG32" s="314" t="s">
        <v>226</v>
      </c>
    </row>
    <row r="33" spans="1:33" ht="17.25" customHeight="1">
      <c r="A33" s="22">
        <v>151</v>
      </c>
      <c r="B33" s="295" t="s">
        <v>232</v>
      </c>
      <c r="C33" s="285" t="s">
        <v>233</v>
      </c>
      <c r="D33" s="197"/>
      <c r="E33" s="49"/>
      <c r="F33" s="49"/>
      <c r="G33" s="73">
        <f t="shared" si="6"/>
      </c>
      <c r="H33" s="221"/>
      <c r="I33" s="29" t="e">
        <f t="shared" si="3"/>
        <v>#VALUE!</v>
      </c>
      <c r="J33" s="240"/>
      <c r="S33" s="55"/>
      <c r="T33" s="55"/>
      <c r="V33" s="56"/>
      <c r="W33" s="56"/>
      <c r="X33" s="56"/>
      <c r="Y33" s="56"/>
      <c r="AE33" s="20">
        <v>155</v>
      </c>
      <c r="AF33" s="293" t="s">
        <v>166</v>
      </c>
      <c r="AG33" s="288" t="s">
        <v>165</v>
      </c>
    </row>
    <row r="34" spans="1:33" s="56" customFormat="1" ht="17.25" customHeight="1">
      <c r="A34" s="24">
        <v>152</v>
      </c>
      <c r="B34" s="305" t="s">
        <v>215</v>
      </c>
      <c r="C34" s="332" t="s">
        <v>210</v>
      </c>
      <c r="D34" s="333"/>
      <c r="E34" s="400"/>
      <c r="F34" s="135"/>
      <c r="G34" s="136">
        <f>IF(SUM(E34,F34)&gt;0,SUM(E34,F34),"")</f>
      </c>
      <c r="H34" s="222"/>
      <c r="I34" s="330" t="e">
        <f t="shared" si="3"/>
        <v>#VALUE!</v>
      </c>
      <c r="J34" s="241"/>
      <c r="K34" s="58"/>
      <c r="L34" s="58"/>
      <c r="M34" s="58"/>
      <c r="N34" s="58"/>
      <c r="O34" s="58"/>
      <c r="P34" s="58"/>
      <c r="Q34" s="58"/>
      <c r="R34" s="58"/>
      <c r="S34" s="55"/>
      <c r="T34" s="55"/>
      <c r="AB34" s="292" t="s">
        <v>180</v>
      </c>
      <c r="AC34" s="55"/>
      <c r="AE34" s="24">
        <v>156</v>
      </c>
      <c r="AF34" s="296" t="s">
        <v>224</v>
      </c>
      <c r="AG34" s="297" t="s">
        <v>222</v>
      </c>
    </row>
    <row r="35" spans="4:20" ht="17.25" customHeight="1">
      <c r="D35" s="224"/>
      <c r="S35" s="55"/>
      <c r="T35" s="55"/>
    </row>
    <row r="36" spans="3:20" ht="17.25" customHeight="1">
      <c r="C36" s="553" t="s">
        <v>609</v>
      </c>
      <c r="D36" s="224"/>
      <c r="E36" s="450"/>
      <c r="S36" s="55"/>
      <c r="T36" s="55"/>
    </row>
    <row r="37" spans="2:20" ht="17.25" customHeight="1">
      <c r="B37" s="324"/>
      <c r="C37" s="554" t="s">
        <v>716</v>
      </c>
      <c r="D37" s="224"/>
      <c r="E37" s="555"/>
      <c r="S37" s="55"/>
      <c r="T37" s="55"/>
    </row>
    <row r="38" spans="2:20" ht="15">
      <c r="B38" s="463"/>
      <c r="C38" s="324"/>
      <c r="D38" s="224"/>
      <c r="T38" s="55"/>
    </row>
    <row r="39" spans="2:20" ht="12.75">
      <c r="B39" s="471"/>
      <c r="C39" s="58"/>
      <c r="S39" s="55"/>
      <c r="T39" s="55"/>
    </row>
    <row r="40" spans="2:4" ht="15">
      <c r="B40" s="316"/>
      <c r="D40" s="62"/>
    </row>
  </sheetData>
  <sheetProtection/>
  <conditionalFormatting sqref="B1:B13 B27:B65536 B15:B25">
    <cfRule type="duplicateValues" priority="3" dxfId="0" stopIfTrue="1">
      <formula>AND(COUNTIF($B$1:$B$13,B1)+COUNTIF($B$27:$B$65536,B1)+COUNTIF($B$15:$B$25,B1)&gt;1,NOT(ISBLANK(B1)))</formula>
    </cfRule>
  </conditionalFormatting>
  <conditionalFormatting sqref="B14">
    <cfRule type="duplicateValues" priority="2" dxfId="0" stopIfTrue="1">
      <formula>AND(COUNTIF($B$14:$B$14,B14)&gt;1,NOT(ISBLANK(B14)))</formula>
    </cfRule>
  </conditionalFormatting>
  <conditionalFormatting sqref="B26">
    <cfRule type="duplicateValues" priority="1" dxfId="0" stopIfTrue="1">
      <formula>AND(COUNTIF($B$26:$B$26,B26)&gt;1,NOT(ISBLANK(B26)))</formula>
    </cfRule>
  </conditionalFormatting>
  <conditionalFormatting sqref="E7:E12 E14:E24">
    <cfRule type="cellIs" priority="23" dxfId="3" operator="lessThan" stopIfTrue="1">
      <formula>360</formula>
    </cfRule>
    <cfRule type="cellIs" priority="24" dxfId="34" operator="between" stopIfTrue="1">
      <formula>360</formula>
      <formula>399</formula>
    </cfRule>
    <cfRule type="cellIs" priority="25" dxfId="33" operator="greaterThanOrEqual" stopIfTrue="1">
      <formula>400</formula>
    </cfRule>
  </conditionalFormatting>
  <conditionalFormatting sqref="E25:E28">
    <cfRule type="cellIs" priority="5" dxfId="3" operator="lessThan" stopIfTrue="1">
      <formula>140</formula>
    </cfRule>
    <cfRule type="cellIs" priority="6" dxfId="7" operator="between" stopIfTrue="1">
      <formula>140</formula>
      <formula>199</formula>
    </cfRule>
    <cfRule type="cellIs" priority="7" dxfId="8" operator="greaterThanOrEqual" stopIfTrue="1">
      <formula>200</formula>
    </cfRule>
  </conditionalFormatting>
  <conditionalFormatting sqref="E29:E34">
    <cfRule type="cellIs" priority="9" dxfId="3" operator="lessThan" stopIfTrue="1">
      <formula>360</formula>
    </cfRule>
    <cfRule type="cellIs" priority="10" dxfId="34" operator="between" stopIfTrue="1">
      <formula>360</formula>
      <formula>399</formula>
    </cfRule>
    <cfRule type="cellIs" priority="11" dxfId="33" operator="greaterThanOrEqual" stopIfTrue="1">
      <formula>400</formula>
    </cfRule>
  </conditionalFormatting>
  <conditionalFormatting sqref="E31:E32">
    <cfRule type="cellIs" priority="12" dxfId="32" operator="equal" stopIfTrue="1">
      <formula>""</formula>
    </cfRule>
  </conditionalFormatting>
  <conditionalFormatting sqref="E7:F12 F13 E14:F19">
    <cfRule type="cellIs" priority="22" dxfId="32" operator="equal" stopIfTrue="1">
      <formula>""</formula>
    </cfRule>
  </conditionalFormatting>
  <conditionalFormatting sqref="E20:F34">
    <cfRule type="cellIs" priority="4" dxfId="32" operator="equal" stopIfTrue="1">
      <formula>""</formula>
    </cfRule>
  </conditionalFormatting>
  <conditionalFormatting sqref="F7:F34">
    <cfRule type="cellIs" priority="26" dxfId="3" operator="lessThan" stopIfTrue="1">
      <formula>140</formula>
    </cfRule>
    <cfRule type="cellIs" priority="27" dxfId="7" operator="between" stopIfTrue="1">
      <formula>140</formula>
      <formula>199</formula>
    </cfRule>
    <cfRule type="cellIs" priority="28" dxfId="8" operator="greaterThanOrEqual" stopIfTrue="1">
      <formula>200</formula>
    </cfRule>
  </conditionalFormatting>
  <conditionalFormatting sqref="G7:G24">
    <cfRule type="cellIs" priority="30" dxfId="3" operator="lessThan" stopIfTrue="1">
      <formula>500</formula>
    </cfRule>
    <cfRule type="cellIs" priority="31" dxfId="7" operator="between" stopIfTrue="1">
      <formula>501</formula>
      <formula>549</formula>
    </cfRule>
    <cfRule type="cellIs" priority="32" dxfId="8" operator="greaterThanOrEqual" stopIfTrue="1">
      <formula>550</formula>
    </cfRule>
  </conditionalFormatting>
  <conditionalFormatting sqref="G10">
    <cfRule type="cellIs" priority="17" dxfId="319" operator="equal" stopIfTrue="1">
      <formula>1</formula>
    </cfRule>
  </conditionalFormatting>
  <conditionalFormatting sqref="G25:G34">
    <cfRule type="cellIs" priority="109" dxfId="3" operator="lessThan" stopIfTrue="1">
      <formula>500</formula>
    </cfRule>
    <cfRule type="cellIs" priority="110" dxfId="7" operator="between" stopIfTrue="1">
      <formula>501</formula>
      <formula>549</formula>
    </cfRule>
    <cfRule type="cellIs" priority="111" dxfId="8" operator="greaterThanOrEqual" stopIfTrue="1">
      <formula>550</formula>
    </cfRule>
  </conditionalFormatting>
  <conditionalFormatting sqref="G29">
    <cfRule type="cellIs" priority="35" dxfId="319" operator="equal" stopIfTrue="1">
      <formula>1</formula>
    </cfRule>
  </conditionalFormatting>
  <conditionalFormatting sqref="H7:H34">
    <cfRule type="cellIs" priority="29" dxfId="32" operator="equal" stopIfTrue="1">
      <formula>""</formula>
    </cfRule>
    <cfRule type="cellIs" priority="33" dxfId="8" operator="equal" stopIfTrue="1">
      <formula>0</formula>
    </cfRule>
  </conditionalFormatting>
  <conditionalFormatting sqref="I7:I34">
    <cfRule type="cellIs" priority="124" dxfId="7" operator="between" stopIfTrue="1">
      <formula>1</formula>
      <formula>8</formula>
    </cfRule>
    <cfRule type="cellIs" priority="125" dxfId="3" operator="greaterThanOrEqual" stopIfTrue="1">
      <formula>9</formula>
    </cfRule>
  </conditionalFormatting>
  <conditionalFormatting sqref="K7:L14">
    <cfRule type="cellIs" priority="49" dxfId="32" operator="equal" stopIfTrue="1">
      <formula>""</formula>
    </cfRule>
    <cfRule type="cellIs" priority="50" dxfId="3" operator="lessThan" stopIfTrue="1">
      <formula>360</formula>
    </cfRule>
    <cfRule type="cellIs" priority="51" dxfId="34" operator="between" stopIfTrue="1">
      <formula>360</formula>
      <formula>399</formula>
    </cfRule>
    <cfRule type="cellIs" priority="52" dxfId="33" operator="greaterThanOrEqual" stopIfTrue="1">
      <formula>400</formula>
    </cfRule>
  </conditionalFormatting>
  <conditionalFormatting sqref="M7:M14">
    <cfRule type="cellIs" priority="100" dxfId="3" operator="lessThan" stopIfTrue="1">
      <formula>500</formula>
    </cfRule>
    <cfRule type="cellIs" priority="101" dxfId="7" operator="between" stopIfTrue="1">
      <formula>501</formula>
      <formula>549</formula>
    </cfRule>
    <cfRule type="cellIs" priority="102" dxfId="8" operator="greaterThanOrEqual" stopIfTrue="1">
      <formula>550</formula>
    </cfRule>
  </conditionalFormatting>
  <conditionalFormatting sqref="N7:N14">
    <cfRule type="cellIs" priority="69" dxfId="32" operator="equal" stopIfTrue="1">
      <formula>""</formula>
    </cfRule>
    <cfRule type="cellIs" priority="117" dxfId="8" operator="equal" stopIfTrue="1">
      <formula>0</formula>
    </cfRule>
  </conditionalFormatting>
  <conditionalFormatting sqref="N9">
    <cfRule type="cellIs" priority="130" dxfId="7" operator="equal" stopIfTrue="1">
      <formula>1</formula>
    </cfRule>
    <cfRule type="cellIs" priority="131" dxfId="22" operator="greaterThan" stopIfTrue="1">
      <formula>1</formula>
    </cfRule>
  </conditionalFormatting>
  <conditionalFormatting sqref="P7:P14">
    <cfRule type="cellIs" priority="72" dxfId="3" operator="lessThan" stopIfTrue="1">
      <formula>720</formula>
    </cfRule>
    <cfRule type="cellIs" priority="77" dxfId="8" operator="greaterThanOrEqual" stopIfTrue="1">
      <formula>800</formula>
    </cfRule>
    <cfRule type="cellIs" priority="78" dxfId="7" operator="between" stopIfTrue="1">
      <formula>720</formula>
      <formula>799</formula>
    </cfRule>
  </conditionalFormatting>
  <conditionalFormatting sqref="Q7:Q14">
    <cfRule type="cellIs" priority="71" dxfId="3" operator="lessThan" stopIfTrue="1">
      <formula>280</formula>
    </cfRule>
    <cfRule type="cellIs" priority="75" dxfId="8" operator="greaterThanOrEqual" stopIfTrue="1">
      <formula>400</formula>
    </cfRule>
    <cfRule type="cellIs" priority="76" dxfId="7" operator="between" stopIfTrue="1">
      <formula>280</formula>
      <formula>399</formula>
    </cfRule>
  </conditionalFormatting>
  <conditionalFormatting sqref="R7">
    <cfRule type="cellIs" priority="91" dxfId="33" operator="greaterThanOrEqual" stopIfTrue="1">
      <formula>1100</formula>
    </cfRule>
    <cfRule type="cellIs" priority="92" dxfId="7" operator="between" stopIfTrue="1">
      <formula>1000</formula>
      <formula>1099</formula>
    </cfRule>
  </conditionalFormatting>
  <conditionalFormatting sqref="R7:R14">
    <cfRule type="cellIs" priority="70" dxfId="3" operator="lessThan" stopIfTrue="1">
      <formula>1000</formula>
    </cfRule>
  </conditionalFormatting>
  <conditionalFormatting sqref="R8:R14">
    <cfRule type="cellIs" priority="73" dxfId="8" operator="greaterThanOrEqual" stopIfTrue="1">
      <formula>1100</formula>
    </cfRule>
    <cfRule type="cellIs" priority="74" dxfId="7" operator="between" stopIfTrue="1">
      <formula>1000</formula>
      <formula>1099</formula>
    </cfRule>
  </conditionalFormatting>
  <conditionalFormatting sqref="S7:S14">
    <cfRule type="cellIs" priority="135" dxfId="8" operator="equal" stopIfTrue="1">
      <formula>0</formula>
    </cfRule>
  </conditionalFormatting>
  <conditionalFormatting sqref="T7:T14">
    <cfRule type="cellIs" priority="126" dxfId="4" operator="between" stopIfTrue="1">
      <formula>1</formula>
      <formula>3</formula>
    </cfRule>
    <cfRule type="cellIs" priority="127" dxfId="3" operator="between" stopIfTrue="1">
      <formula>4</formula>
      <formula>8</formula>
    </cfRule>
  </conditionalFormatting>
  <printOptions horizontalCentered="1"/>
  <pageMargins left="0" right="0" top="0.07874015748031496" bottom="0.11811023622047245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4">
      <selection activeCell="B31" sqref="B31:C31"/>
    </sheetView>
  </sheetViews>
  <sheetFormatPr defaultColWidth="11.421875" defaultRowHeight="12.75"/>
  <cols>
    <col min="1" max="1" width="3.421875" style="58" customWidth="1"/>
    <col min="2" max="2" width="24.421875" style="55" customWidth="1"/>
    <col min="3" max="3" width="20.28125" style="55" customWidth="1"/>
    <col min="4" max="4" width="5.00390625" style="58" customWidth="1"/>
    <col min="5" max="7" width="5.8515625" style="58" customWidth="1"/>
    <col min="8" max="9" width="3.8515625" style="58" customWidth="1"/>
    <col min="10" max="10" width="0.9921875" style="58" customWidth="1"/>
    <col min="11" max="13" width="6.28125" style="58" customWidth="1"/>
    <col min="14" max="14" width="4.00390625" style="58" customWidth="1"/>
    <col min="15" max="15" width="0.9921875" style="58" customWidth="1"/>
    <col min="16" max="17" width="6.421875" style="58" customWidth="1"/>
    <col min="18" max="18" width="8.421875" style="58" customWidth="1"/>
    <col min="19" max="19" width="4.421875" style="58" customWidth="1"/>
    <col min="20" max="20" width="5.28125" style="58" customWidth="1"/>
    <col min="21" max="21" width="3.00390625" style="55" hidden="1" customWidth="1"/>
    <col min="22" max="22" width="11.421875" style="55" hidden="1" customWidth="1"/>
    <col min="23" max="23" width="5.7109375" style="55" hidden="1" customWidth="1"/>
    <col min="24" max="24" width="11.421875" style="55" hidden="1" customWidth="1"/>
    <col min="25" max="25" width="18.8515625" style="55" hidden="1" customWidth="1"/>
    <col min="26" max="26" width="7.00390625" style="55" customWidth="1"/>
    <col min="27" max="29" width="0" style="55" hidden="1" customWidth="1"/>
    <col min="30" max="16384" width="11.421875" style="55" customWidth="1"/>
  </cols>
  <sheetData>
    <row r="1" spans="1:20" ht="24" customHeight="1">
      <c r="A1" s="1" t="s">
        <v>295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5"/>
      <c r="T1" s="55"/>
    </row>
    <row r="2" ht="13.5" customHeight="1"/>
    <row r="3" spans="1:14" s="56" customFormat="1" ht="15.75" customHeight="1">
      <c r="A3" s="3" t="s">
        <v>274</v>
      </c>
      <c r="D3" s="4" t="s">
        <v>277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12" customHeight="1"/>
    <row r="5" spans="1:20" s="56" customFormat="1" ht="17.25" customHeight="1">
      <c r="A5" s="5" t="s">
        <v>19</v>
      </c>
      <c r="B5" s="6"/>
      <c r="C5" s="7"/>
      <c r="D5" s="8" t="s">
        <v>39</v>
      </c>
      <c r="E5" s="59"/>
      <c r="F5" s="59"/>
      <c r="G5" s="59"/>
      <c r="H5" s="59"/>
      <c r="I5" s="9"/>
      <c r="J5" s="60"/>
      <c r="K5" s="8" t="s">
        <v>293</v>
      </c>
      <c r="L5" s="59"/>
      <c r="M5" s="59"/>
      <c r="N5" s="61"/>
      <c r="O5" s="62"/>
      <c r="P5" s="8" t="s">
        <v>2</v>
      </c>
      <c r="Q5" s="59"/>
      <c r="R5" s="59"/>
      <c r="S5" s="59"/>
      <c r="T5" s="61"/>
    </row>
    <row r="6" spans="1:22" s="15" customFormat="1" ht="17.25" customHeight="1">
      <c r="A6" s="10" t="s">
        <v>3</v>
      </c>
      <c r="B6" s="428" t="s">
        <v>4</v>
      </c>
      <c r="C6" s="427" t="s">
        <v>5</v>
      </c>
      <c r="D6" s="28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13"/>
      <c r="K6" s="11" t="s">
        <v>7</v>
      </c>
      <c r="L6" s="11" t="s">
        <v>8</v>
      </c>
      <c r="M6" s="11" t="s">
        <v>9</v>
      </c>
      <c r="N6" s="12" t="s">
        <v>10</v>
      </c>
      <c r="O6" s="13"/>
      <c r="P6" s="14" t="s">
        <v>7</v>
      </c>
      <c r="Q6" s="11" t="s">
        <v>12</v>
      </c>
      <c r="R6" s="11" t="s">
        <v>13</v>
      </c>
      <c r="S6" s="11" t="s">
        <v>10</v>
      </c>
      <c r="T6" s="12" t="s">
        <v>14</v>
      </c>
      <c r="V6" s="56" t="s">
        <v>23</v>
      </c>
    </row>
    <row r="7" spans="1:26" s="56" customFormat="1" ht="17.25" customHeight="1">
      <c r="A7" s="22">
        <v>153</v>
      </c>
      <c r="B7" s="295" t="s">
        <v>577</v>
      </c>
      <c r="C7" s="426" t="s">
        <v>165</v>
      </c>
      <c r="D7" s="194">
        <v>0.375</v>
      </c>
      <c r="E7" s="72"/>
      <c r="F7" s="49"/>
      <c r="G7" s="73">
        <f aca="true" t="shared" si="0" ref="G7:G14">IF(SUM(E7,F7)&gt;0,SUM(E7,F7),"")</f>
      </c>
      <c r="H7" s="267"/>
      <c r="I7" s="29" t="e">
        <f aca="true" t="shared" si="1" ref="I7:I34">RANK(G7,$G$7:$G$38)</f>
        <v>#VALUE!</v>
      </c>
      <c r="J7" s="63"/>
      <c r="K7" s="72"/>
      <c r="L7" s="49"/>
      <c r="M7" s="73">
        <f aca="true" t="shared" si="2" ref="M7:M14">IF(SUM(K7,L7)&gt;0,SUM(K7,L7),"")</f>
      </c>
      <c r="N7" s="51"/>
      <c r="O7" s="220"/>
      <c r="P7" s="64">
        <f aca="true" t="shared" si="3" ref="P7:S14">IF(AND(ISNUMBER(E7),ISNUMBER(K7)),SUM(E7,K7),"")</f>
      </c>
      <c r="Q7" s="65">
        <f t="shared" si="3"/>
      </c>
      <c r="R7" s="42">
        <f t="shared" si="3"/>
      </c>
      <c r="S7" s="18">
        <f t="shared" si="3"/>
      </c>
      <c r="T7" s="19" t="e">
        <f>RANK(R7,$R$7:$R$14)</f>
        <v>#VALUE!</v>
      </c>
      <c r="U7" s="55"/>
      <c r="V7" s="55">
        <f aca="true" t="shared" si="4" ref="V7:V34">IF(SUM(G7)&gt;0,100000*G7+1000*F7-H7,"")</f>
      </c>
      <c r="W7" s="55">
        <f aca="true" t="shared" si="5" ref="W7:W34">IF(SUM(G7)&gt;0,RANK(V7,$V$7:$V$34,0),"")</f>
      </c>
      <c r="X7" s="55">
        <f aca="true" t="shared" si="6" ref="X7:X34">IF(AND(SUM(Q7)&gt;0,ISNUMBER(S7)),100000*R7+1000*Q7-S7,"")</f>
      </c>
      <c r="Y7" s="55">
        <f aca="true" t="shared" si="7" ref="Y7:Y14">IF(AND(SUM(Q7)&gt;0,ISNUMBER(S7)),RANK(X7,$X$7:$X$34,0),"")</f>
      </c>
      <c r="Z7" s="561" t="s">
        <v>724</v>
      </c>
    </row>
    <row r="8" spans="1:26" ht="17.25" customHeight="1">
      <c r="A8" s="20">
        <v>154</v>
      </c>
      <c r="B8" s="639" t="s">
        <v>578</v>
      </c>
      <c r="C8" s="568" t="s">
        <v>507</v>
      </c>
      <c r="D8" s="197"/>
      <c r="E8" s="569" t="s">
        <v>708</v>
      </c>
      <c r="F8" s="49"/>
      <c r="G8" s="73">
        <f t="shared" si="0"/>
      </c>
      <c r="H8" s="267"/>
      <c r="I8" s="29" t="e">
        <f t="shared" si="1"/>
        <v>#VALUE!</v>
      </c>
      <c r="J8" s="63"/>
      <c r="K8" s="72"/>
      <c r="L8" s="49"/>
      <c r="M8" s="73">
        <f t="shared" si="2"/>
      </c>
      <c r="N8" s="36"/>
      <c r="O8" s="220"/>
      <c r="P8" s="67">
        <f t="shared" si="3"/>
      </c>
      <c r="Q8" s="137">
        <f t="shared" si="3"/>
      </c>
      <c r="R8" s="30">
        <f t="shared" si="3"/>
      </c>
      <c r="S8" s="18">
        <f t="shared" si="3"/>
      </c>
      <c r="T8" s="19" t="e">
        <f aca="true" t="shared" si="8" ref="T8:T14">RANK(R8,$R$7:$R$14)</f>
        <v>#VALUE!</v>
      </c>
      <c r="V8" s="55">
        <f t="shared" si="4"/>
      </c>
      <c r="W8" s="55">
        <f t="shared" si="5"/>
      </c>
      <c r="X8" s="55">
        <f t="shared" si="6"/>
      </c>
      <c r="Y8" s="55">
        <f t="shared" si="7"/>
      </c>
      <c r="Z8" s="331" t="s">
        <v>724</v>
      </c>
    </row>
    <row r="9" spans="1:26" ht="17.25" customHeight="1">
      <c r="A9" s="22">
        <v>155</v>
      </c>
      <c r="B9" s="295" t="s">
        <v>321</v>
      </c>
      <c r="C9" s="276" t="s">
        <v>322</v>
      </c>
      <c r="D9" s="197"/>
      <c r="E9" s="72"/>
      <c r="F9" s="49"/>
      <c r="G9" s="73">
        <f t="shared" si="0"/>
      </c>
      <c r="H9" s="267"/>
      <c r="I9" s="29" t="e">
        <f t="shared" si="1"/>
        <v>#VALUE!</v>
      </c>
      <c r="J9" s="63"/>
      <c r="K9" s="72"/>
      <c r="L9" s="49"/>
      <c r="M9" s="73">
        <f t="shared" si="2"/>
      </c>
      <c r="N9" s="36"/>
      <c r="O9" s="219"/>
      <c r="P9" s="67">
        <f t="shared" si="3"/>
      </c>
      <c r="Q9" s="137">
        <f t="shared" si="3"/>
      </c>
      <c r="R9" s="30">
        <f t="shared" si="3"/>
      </c>
      <c r="S9" s="18">
        <f t="shared" si="3"/>
      </c>
      <c r="T9" s="19" t="e">
        <f t="shared" si="8"/>
        <v>#VALUE!</v>
      </c>
      <c r="V9" s="55">
        <f t="shared" si="4"/>
      </c>
      <c r="W9" s="55">
        <f t="shared" si="5"/>
      </c>
      <c r="X9" s="55">
        <f t="shared" si="6"/>
      </c>
      <c r="Y9" s="55">
        <f t="shared" si="7"/>
      </c>
      <c r="Z9" s="331" t="s">
        <v>724</v>
      </c>
    </row>
    <row r="10" spans="1:25" ht="17.25" customHeight="1">
      <c r="A10" s="20">
        <v>156</v>
      </c>
      <c r="B10" s="389" t="s">
        <v>352</v>
      </c>
      <c r="C10" s="425" t="s">
        <v>216</v>
      </c>
      <c r="D10" s="197"/>
      <c r="E10" s="72"/>
      <c r="F10" s="49"/>
      <c r="G10" s="73">
        <f t="shared" si="0"/>
      </c>
      <c r="H10" s="267"/>
      <c r="I10" s="29" t="e">
        <f t="shared" si="1"/>
        <v>#VALUE!</v>
      </c>
      <c r="J10" s="63"/>
      <c r="K10" s="72"/>
      <c r="L10" s="49"/>
      <c r="M10" s="73">
        <f t="shared" si="2"/>
      </c>
      <c r="N10" s="36"/>
      <c r="O10" s="219"/>
      <c r="P10" s="67">
        <f t="shared" si="3"/>
      </c>
      <c r="Q10" s="137">
        <f t="shared" si="3"/>
      </c>
      <c r="R10" s="30">
        <f t="shared" si="3"/>
      </c>
      <c r="S10" s="18">
        <f t="shared" si="3"/>
      </c>
      <c r="T10" s="19" t="e">
        <f t="shared" si="8"/>
        <v>#VALUE!</v>
      </c>
      <c r="V10" s="55">
        <f t="shared" si="4"/>
      </c>
      <c r="W10" s="55">
        <f t="shared" si="5"/>
      </c>
      <c r="X10" s="55">
        <f t="shared" si="6"/>
      </c>
      <c r="Y10" s="55">
        <f t="shared" si="7"/>
      </c>
    </row>
    <row r="11" spans="1:25" ht="17.25" customHeight="1">
      <c r="A11" s="22">
        <v>157</v>
      </c>
      <c r="B11" s="295" t="s">
        <v>388</v>
      </c>
      <c r="C11" s="275" t="s">
        <v>225</v>
      </c>
      <c r="D11" s="197">
        <v>0.4131944444444444</v>
      </c>
      <c r="E11" s="72"/>
      <c r="F11" s="49"/>
      <c r="G11" s="73">
        <f t="shared" si="0"/>
      </c>
      <c r="H11" s="267"/>
      <c r="I11" s="29" t="e">
        <f t="shared" si="1"/>
        <v>#VALUE!</v>
      </c>
      <c r="J11" s="63"/>
      <c r="K11" s="72"/>
      <c r="L11" s="49"/>
      <c r="M11" s="73">
        <f t="shared" si="2"/>
      </c>
      <c r="N11" s="36"/>
      <c r="O11" s="220"/>
      <c r="P11" s="67">
        <f t="shared" si="3"/>
      </c>
      <c r="Q11" s="137">
        <f t="shared" si="3"/>
      </c>
      <c r="R11" s="30">
        <f t="shared" si="3"/>
      </c>
      <c r="S11" s="18">
        <f t="shared" si="3"/>
      </c>
      <c r="T11" s="19" t="e">
        <f t="shared" si="8"/>
        <v>#VALUE!</v>
      </c>
      <c r="U11" s="56"/>
      <c r="V11" s="55">
        <f t="shared" si="4"/>
      </c>
      <c r="W11" s="55">
        <f t="shared" si="5"/>
      </c>
      <c r="X11" s="55">
        <f t="shared" si="6"/>
      </c>
      <c r="Y11" s="55">
        <f t="shared" si="7"/>
      </c>
    </row>
    <row r="12" spans="1:25" ht="17.25" customHeight="1">
      <c r="A12" s="20">
        <v>158</v>
      </c>
      <c r="B12" s="292" t="s">
        <v>389</v>
      </c>
      <c r="C12" s="275" t="s">
        <v>385</v>
      </c>
      <c r="D12" s="197"/>
      <c r="E12" s="72"/>
      <c r="F12" s="49"/>
      <c r="G12" s="73">
        <f t="shared" si="0"/>
      </c>
      <c r="H12" s="267"/>
      <c r="I12" s="29" t="e">
        <f t="shared" si="1"/>
        <v>#VALUE!</v>
      </c>
      <c r="J12" s="66"/>
      <c r="K12" s="72"/>
      <c r="L12" s="49"/>
      <c r="M12" s="73">
        <f t="shared" si="2"/>
      </c>
      <c r="N12" s="36"/>
      <c r="O12" s="220"/>
      <c r="P12" s="67">
        <f t="shared" si="3"/>
      </c>
      <c r="Q12" s="137">
        <f t="shared" si="3"/>
      </c>
      <c r="R12" s="30">
        <f t="shared" si="3"/>
      </c>
      <c r="S12" s="18">
        <f t="shared" si="3"/>
      </c>
      <c r="T12" s="19" t="e">
        <f t="shared" si="8"/>
        <v>#VALUE!</v>
      </c>
      <c r="U12" s="56"/>
      <c r="V12" s="56">
        <f t="shared" si="4"/>
      </c>
      <c r="W12" s="56">
        <f t="shared" si="5"/>
      </c>
      <c r="X12" s="55">
        <f t="shared" si="6"/>
      </c>
      <c r="Y12" s="55">
        <f t="shared" si="7"/>
      </c>
    </row>
    <row r="13" spans="1:25" ht="17.25" customHeight="1">
      <c r="A13" s="22">
        <v>159</v>
      </c>
      <c r="B13" s="292" t="s">
        <v>224</v>
      </c>
      <c r="C13" s="96" t="s">
        <v>416</v>
      </c>
      <c r="D13" s="198"/>
      <c r="E13" s="72"/>
      <c r="F13" s="49"/>
      <c r="G13" s="73">
        <f t="shared" si="0"/>
      </c>
      <c r="H13" s="267"/>
      <c r="I13" s="29" t="e">
        <f t="shared" si="1"/>
        <v>#VALUE!</v>
      </c>
      <c r="J13" s="63"/>
      <c r="K13" s="72"/>
      <c r="L13" s="49"/>
      <c r="M13" s="73">
        <f t="shared" si="2"/>
      </c>
      <c r="N13" s="36"/>
      <c r="O13" s="220"/>
      <c r="P13" s="67">
        <f t="shared" si="3"/>
      </c>
      <c r="Q13" s="79">
        <f t="shared" si="3"/>
      </c>
      <c r="R13" s="30">
        <f t="shared" si="3"/>
      </c>
      <c r="S13" s="18">
        <f t="shared" si="3"/>
      </c>
      <c r="T13" s="19" t="e">
        <f t="shared" si="8"/>
        <v>#VALUE!</v>
      </c>
      <c r="V13" s="55">
        <f t="shared" si="4"/>
      </c>
      <c r="W13" s="55">
        <f t="shared" si="5"/>
      </c>
      <c r="X13" s="55">
        <f t="shared" si="6"/>
      </c>
      <c r="Y13" s="55">
        <f t="shared" si="7"/>
      </c>
    </row>
    <row r="14" spans="1:25" ht="17.25" customHeight="1">
      <c r="A14" s="20">
        <v>160</v>
      </c>
      <c r="B14" s="389" t="s">
        <v>442</v>
      </c>
      <c r="C14" s="425" t="s">
        <v>406</v>
      </c>
      <c r="D14" s="197"/>
      <c r="E14" s="72"/>
      <c r="F14" s="49"/>
      <c r="G14" s="73">
        <f t="shared" si="0"/>
      </c>
      <c r="H14" s="267"/>
      <c r="I14" s="29" t="e">
        <f t="shared" si="1"/>
        <v>#VALUE!</v>
      </c>
      <c r="J14" s="63"/>
      <c r="K14" s="134"/>
      <c r="L14" s="135"/>
      <c r="M14" s="136">
        <f t="shared" si="2"/>
      </c>
      <c r="N14" s="26"/>
      <c r="O14" s="219"/>
      <c r="P14" s="68">
        <f t="shared" si="3"/>
      </c>
      <c r="Q14" s="69">
        <f t="shared" si="3"/>
      </c>
      <c r="R14" s="33">
        <f t="shared" si="3"/>
      </c>
      <c r="S14" s="27">
        <f t="shared" si="3"/>
      </c>
      <c r="T14" s="242" t="e">
        <f t="shared" si="8"/>
        <v>#VALUE!</v>
      </c>
      <c r="V14" s="55">
        <f t="shared" si="4"/>
      </c>
      <c r="W14" s="55">
        <f t="shared" si="5"/>
      </c>
      <c r="X14" s="55">
        <f t="shared" si="6"/>
      </c>
      <c r="Y14" s="55">
        <f t="shared" si="7"/>
      </c>
    </row>
    <row r="15" spans="1:25" ht="17.25" customHeight="1">
      <c r="A15" s="22">
        <v>161</v>
      </c>
      <c r="B15" s="389" t="s">
        <v>443</v>
      </c>
      <c r="C15" s="425" t="s">
        <v>168</v>
      </c>
      <c r="D15" s="197">
        <v>0.4513888888888889</v>
      </c>
      <c r="E15" s="72"/>
      <c r="F15" s="49"/>
      <c r="G15" s="73">
        <f aca="true" t="shared" si="9" ref="G15:G34">IF(SUM(E15,F15)&gt;0,SUM(E15,F15),"")</f>
      </c>
      <c r="H15" s="17"/>
      <c r="I15" s="29" t="e">
        <f t="shared" si="1"/>
        <v>#VALUE!</v>
      </c>
      <c r="J15" s="240"/>
      <c r="P15" s="55"/>
      <c r="Q15" s="55"/>
      <c r="R15" s="55"/>
      <c r="T15" s="55"/>
      <c r="V15" s="56">
        <f t="shared" si="4"/>
      </c>
      <c r="W15" s="56">
        <f t="shared" si="5"/>
      </c>
      <c r="X15" s="56">
        <f t="shared" si="6"/>
      </c>
      <c r="Y15" s="56">
        <f aca="true" t="shared" si="10" ref="Y15:Y34">IF(AND(SUM(Q15)&gt;0,ISNUMBER(S15)),RANK(X15,$X$7:$X$14,0),"")</f>
      </c>
    </row>
    <row r="16" spans="1:25" ht="17.25" customHeight="1">
      <c r="A16" s="20">
        <v>162</v>
      </c>
      <c r="B16" s="390" t="s">
        <v>351</v>
      </c>
      <c r="C16" s="275" t="s">
        <v>164</v>
      </c>
      <c r="D16" s="197"/>
      <c r="E16" s="72"/>
      <c r="F16" s="49"/>
      <c r="G16" s="73">
        <f t="shared" si="9"/>
      </c>
      <c r="H16" s="267"/>
      <c r="I16" s="29" t="e">
        <f t="shared" si="1"/>
        <v>#VALUE!</v>
      </c>
      <c r="J16" s="240"/>
      <c r="K16" s="298" t="s">
        <v>238</v>
      </c>
      <c r="P16" s="55"/>
      <c r="Q16" s="55"/>
      <c r="R16" s="55"/>
      <c r="T16" s="55"/>
      <c r="V16" s="56">
        <f t="shared" si="4"/>
      </c>
      <c r="W16" s="56">
        <f t="shared" si="5"/>
      </c>
      <c r="X16" s="56">
        <f t="shared" si="6"/>
      </c>
      <c r="Y16" s="56">
        <f t="shared" si="10"/>
      </c>
    </row>
    <row r="17" spans="1:25" ht="17.25" customHeight="1">
      <c r="A17" s="20">
        <v>164</v>
      </c>
      <c r="B17" s="295" t="s">
        <v>579</v>
      </c>
      <c r="C17" s="276" t="s">
        <v>571</v>
      </c>
      <c r="D17" s="197"/>
      <c r="E17" s="72"/>
      <c r="F17" s="49"/>
      <c r="G17" s="73">
        <f t="shared" si="9"/>
      </c>
      <c r="H17" s="267"/>
      <c r="I17" s="29" t="e">
        <f t="shared" si="1"/>
        <v>#VALUE!</v>
      </c>
      <c r="J17" s="240"/>
      <c r="K17" s="299" t="s">
        <v>757</v>
      </c>
      <c r="L17" s="260"/>
      <c r="V17" s="56">
        <f t="shared" si="4"/>
      </c>
      <c r="W17" s="56">
        <f t="shared" si="5"/>
      </c>
      <c r="X17" s="56">
        <f t="shared" si="6"/>
      </c>
      <c r="Y17" s="56">
        <f t="shared" si="10"/>
      </c>
    </row>
    <row r="18" spans="1:28" ht="17.25" customHeight="1">
      <c r="A18" s="22">
        <v>165</v>
      </c>
      <c r="B18" s="292" t="s">
        <v>580</v>
      </c>
      <c r="C18" s="275" t="s">
        <v>165</v>
      </c>
      <c r="D18" s="197"/>
      <c r="E18" s="72"/>
      <c r="F18" s="49"/>
      <c r="G18" s="73">
        <f t="shared" si="9"/>
      </c>
      <c r="H18" s="267"/>
      <c r="I18" s="29" t="e">
        <f t="shared" si="1"/>
        <v>#VALUE!</v>
      </c>
      <c r="J18" s="240"/>
      <c r="V18" s="56">
        <f t="shared" si="4"/>
      </c>
      <c r="W18" s="56">
        <f t="shared" si="5"/>
      </c>
      <c r="X18" s="56">
        <f t="shared" si="6"/>
      </c>
      <c r="Y18" s="56">
        <f t="shared" si="10"/>
      </c>
      <c r="AA18" s="295" t="s">
        <v>185</v>
      </c>
      <c r="AB18" s="303" t="s">
        <v>226</v>
      </c>
    </row>
    <row r="19" spans="1:28" ht="17.25" customHeight="1">
      <c r="A19" s="20">
        <v>166</v>
      </c>
      <c r="B19" s="390" t="s">
        <v>445</v>
      </c>
      <c r="C19" s="275" t="s">
        <v>444</v>
      </c>
      <c r="D19" s="197">
        <v>0.4895833333333333</v>
      </c>
      <c r="E19" s="72"/>
      <c r="F19" s="49"/>
      <c r="G19" s="73">
        <f t="shared" si="9"/>
      </c>
      <c r="H19" s="267"/>
      <c r="I19" s="29" t="e">
        <f t="shared" si="1"/>
        <v>#VALUE!</v>
      </c>
      <c r="J19" s="240"/>
      <c r="K19" s="327"/>
      <c r="V19" s="56">
        <f t="shared" si="4"/>
      </c>
      <c r="W19" s="56">
        <f t="shared" si="5"/>
      </c>
      <c r="X19" s="56">
        <f t="shared" si="6"/>
      </c>
      <c r="Y19" s="56">
        <f t="shared" si="10"/>
      </c>
      <c r="AA19" s="292" t="s">
        <v>192</v>
      </c>
      <c r="AB19" s="303" t="s">
        <v>226</v>
      </c>
    </row>
    <row r="20" spans="1:28" ht="17.25" customHeight="1">
      <c r="A20" s="22">
        <v>167</v>
      </c>
      <c r="B20" s="390" t="s">
        <v>446</v>
      </c>
      <c r="C20" s="275" t="s">
        <v>29</v>
      </c>
      <c r="D20" s="197"/>
      <c r="E20" s="91"/>
      <c r="F20" s="92"/>
      <c r="G20" s="93">
        <f t="shared" si="9"/>
      </c>
      <c r="H20" s="267"/>
      <c r="I20" s="29" t="e">
        <f t="shared" si="1"/>
        <v>#VALUE!</v>
      </c>
      <c r="J20" s="240"/>
      <c r="K20" s="40" t="s">
        <v>471</v>
      </c>
      <c r="V20" s="56">
        <f t="shared" si="4"/>
      </c>
      <c r="W20" s="56">
        <f t="shared" si="5"/>
      </c>
      <c r="X20" s="56">
        <f t="shared" si="6"/>
      </c>
      <c r="Y20" s="56">
        <f t="shared" si="10"/>
      </c>
      <c r="AA20" s="295" t="s">
        <v>193</v>
      </c>
      <c r="AB20" s="303" t="s">
        <v>226</v>
      </c>
    </row>
    <row r="21" spans="1:25" ht="17.25" customHeight="1">
      <c r="A21" s="20">
        <v>168</v>
      </c>
      <c r="B21" s="292" t="s">
        <v>324</v>
      </c>
      <c r="C21" s="276" t="s">
        <v>312</v>
      </c>
      <c r="D21" s="197"/>
      <c r="E21" s="72"/>
      <c r="F21" s="49"/>
      <c r="G21" s="73">
        <f t="shared" si="9"/>
      </c>
      <c r="H21" s="267"/>
      <c r="I21" s="29" t="e">
        <f t="shared" si="1"/>
        <v>#VALUE!</v>
      </c>
      <c r="J21" s="240"/>
      <c r="K21" s="328"/>
      <c r="V21" s="56">
        <f t="shared" si="4"/>
      </c>
      <c r="W21" s="56">
        <f t="shared" si="5"/>
      </c>
      <c r="X21" s="56">
        <f t="shared" si="6"/>
      </c>
      <c r="Y21" s="56">
        <f t="shared" si="10"/>
      </c>
    </row>
    <row r="22" spans="1:25" ht="17.25" customHeight="1">
      <c r="A22" s="22">
        <v>169</v>
      </c>
      <c r="B22" s="452" t="s">
        <v>625</v>
      </c>
      <c r="C22" s="519" t="s">
        <v>178</v>
      </c>
      <c r="D22" s="199"/>
      <c r="E22" s="72"/>
      <c r="F22" s="49"/>
      <c r="G22" s="73">
        <f t="shared" si="9"/>
      </c>
      <c r="H22" s="267"/>
      <c r="I22" s="29" t="e">
        <f t="shared" si="1"/>
        <v>#VALUE!</v>
      </c>
      <c r="J22" s="240"/>
      <c r="K22" s="423" t="s">
        <v>758</v>
      </c>
      <c r="V22" s="56">
        <f t="shared" si="4"/>
      </c>
      <c r="W22" s="56">
        <f t="shared" si="5"/>
      </c>
      <c r="X22" s="56">
        <f t="shared" si="6"/>
      </c>
      <c r="Y22" s="56">
        <f t="shared" si="10"/>
      </c>
    </row>
    <row r="23" spans="1:25" ht="17.25" customHeight="1">
      <c r="A23" s="20">
        <v>170</v>
      </c>
      <c r="B23" s="652" t="s">
        <v>608</v>
      </c>
      <c r="C23" s="464" t="s">
        <v>228</v>
      </c>
      <c r="D23" s="197">
        <v>0.5277777777777778</v>
      </c>
      <c r="E23" s="72"/>
      <c r="F23" s="49"/>
      <c r="G23" s="73">
        <f t="shared" si="9"/>
      </c>
      <c r="H23" s="267"/>
      <c r="I23" s="29" t="e">
        <f t="shared" si="1"/>
        <v>#VALUE!</v>
      </c>
      <c r="J23" s="241"/>
      <c r="K23" s="423" t="s">
        <v>759</v>
      </c>
      <c r="U23" s="56"/>
      <c r="V23" s="56">
        <f t="shared" si="4"/>
      </c>
      <c r="W23" s="56">
        <f t="shared" si="5"/>
      </c>
      <c r="X23" s="56" t="e">
        <f>IF(AND(SUM(#REF!)&gt;0,ISNUMBER(#REF!)),100000*#REF!+1000*#REF!-#REF!,"")</f>
        <v>#REF!</v>
      </c>
      <c r="Y23" s="56" t="e">
        <f>IF(AND(SUM(#REF!)&gt;0,ISNUMBER(#REF!)),RANK(X23,$X$7:$X$14,0),"")</f>
        <v>#REF!</v>
      </c>
    </row>
    <row r="24" spans="1:25" ht="17.25" customHeight="1">
      <c r="A24" s="22">
        <v>171</v>
      </c>
      <c r="B24" s="407" t="s">
        <v>392</v>
      </c>
      <c r="C24" s="275" t="s">
        <v>227</v>
      </c>
      <c r="D24" s="197"/>
      <c r="E24" s="72"/>
      <c r="F24" s="49"/>
      <c r="G24" s="133">
        <f t="shared" si="9"/>
      </c>
      <c r="H24" s="267"/>
      <c r="I24" s="29" t="e">
        <f t="shared" si="1"/>
        <v>#VALUE!</v>
      </c>
      <c r="J24" s="241"/>
      <c r="Q24"/>
      <c r="R24"/>
      <c r="U24" s="56"/>
      <c r="V24" s="56">
        <f t="shared" si="4"/>
      </c>
      <c r="W24" s="56">
        <f t="shared" si="5"/>
      </c>
      <c r="X24" s="56" t="e">
        <f>IF(AND(SUM(#REF!)&gt;0,ISNUMBER(#REF!)),100000*#REF!+1000*#REF!-#REF!,"")</f>
        <v>#REF!</v>
      </c>
      <c r="Y24" s="56" t="e">
        <f>IF(AND(SUM(#REF!)&gt;0,ISNUMBER(#REF!)),RANK(X24,$X$7:$X$14,0),"")</f>
        <v>#REF!</v>
      </c>
    </row>
    <row r="25" spans="1:25" ht="17.25" customHeight="1">
      <c r="A25" s="20">
        <v>172</v>
      </c>
      <c r="B25" s="295" t="s">
        <v>669</v>
      </c>
      <c r="C25" s="96" t="s">
        <v>228</v>
      </c>
      <c r="D25" s="197"/>
      <c r="E25" s="72"/>
      <c r="F25" s="49"/>
      <c r="G25" s="73">
        <f t="shared" si="9"/>
      </c>
      <c r="H25" s="267"/>
      <c r="I25" s="29" t="e">
        <f t="shared" si="1"/>
        <v>#VALUE!</v>
      </c>
      <c r="J25" s="241"/>
      <c r="K25" s="257"/>
      <c r="U25" s="56"/>
      <c r="V25" s="56">
        <f t="shared" si="4"/>
      </c>
      <c r="W25" s="56">
        <f t="shared" si="5"/>
      </c>
      <c r="X25" s="56">
        <f t="shared" si="6"/>
      </c>
      <c r="Y25" s="56">
        <f t="shared" si="10"/>
      </c>
    </row>
    <row r="26" spans="1:29" ht="17.25" customHeight="1">
      <c r="A26" s="22">
        <v>173</v>
      </c>
      <c r="B26" s="292" t="s">
        <v>610</v>
      </c>
      <c r="C26" s="285" t="s">
        <v>29</v>
      </c>
      <c r="D26" s="197"/>
      <c r="E26" s="100"/>
      <c r="F26" s="49"/>
      <c r="G26" s="73">
        <f t="shared" si="9"/>
      </c>
      <c r="H26" s="267"/>
      <c r="I26" s="29" t="e">
        <f t="shared" si="1"/>
        <v>#VALUE!</v>
      </c>
      <c r="J26" s="241"/>
      <c r="K26" s="226"/>
      <c r="M26" s="476" t="s">
        <v>609</v>
      </c>
      <c r="U26" s="56"/>
      <c r="V26" s="56">
        <f t="shared" si="4"/>
      </c>
      <c r="W26" s="56">
        <f t="shared" si="5"/>
      </c>
      <c r="X26" s="56">
        <f t="shared" si="6"/>
      </c>
      <c r="Y26" s="56">
        <f t="shared" si="10"/>
      </c>
      <c r="AA26" s="292" t="s">
        <v>180</v>
      </c>
      <c r="AC26" s="303" t="s">
        <v>226</v>
      </c>
    </row>
    <row r="27" spans="1:29" ht="17.25" customHeight="1">
      <c r="A27" s="20">
        <v>174</v>
      </c>
      <c r="B27" s="292" t="s">
        <v>611</v>
      </c>
      <c r="C27" s="285" t="s">
        <v>233</v>
      </c>
      <c r="D27" s="197">
        <v>0.5659722222222222</v>
      </c>
      <c r="E27" s="272"/>
      <c r="F27" s="315"/>
      <c r="G27" s="73">
        <f t="shared" si="9"/>
      </c>
      <c r="H27" s="404"/>
      <c r="I27" s="317" t="e">
        <f t="shared" si="1"/>
        <v>#VALUE!</v>
      </c>
      <c r="J27" s="241"/>
      <c r="K27" s="540"/>
      <c r="U27" s="56"/>
      <c r="V27" s="56">
        <f t="shared" si="4"/>
      </c>
      <c r="W27" s="56">
        <f t="shared" si="5"/>
      </c>
      <c r="X27" s="56">
        <f t="shared" si="6"/>
      </c>
      <c r="Y27" s="56">
        <f t="shared" si="10"/>
      </c>
      <c r="AA27" s="292" t="s">
        <v>180</v>
      </c>
      <c r="AC27" s="303" t="s">
        <v>226</v>
      </c>
    </row>
    <row r="28" spans="1:25" ht="17.25" customHeight="1">
      <c r="A28" s="22">
        <v>175</v>
      </c>
      <c r="B28" s="292" t="s">
        <v>390</v>
      </c>
      <c r="C28" s="275" t="s">
        <v>391</v>
      </c>
      <c r="D28" s="197"/>
      <c r="E28" s="72"/>
      <c r="F28" s="49"/>
      <c r="G28" s="73">
        <f t="shared" si="9"/>
      </c>
      <c r="H28" s="267"/>
      <c r="I28" s="29" t="e">
        <f t="shared" si="1"/>
        <v>#VALUE!</v>
      </c>
      <c r="J28" s="241"/>
      <c r="K28" s="226"/>
      <c r="U28" s="56"/>
      <c r="V28" s="56">
        <f t="shared" si="4"/>
      </c>
      <c r="W28" s="56">
        <f t="shared" si="5"/>
      </c>
      <c r="X28" s="56">
        <f t="shared" si="6"/>
      </c>
      <c r="Y28" s="56">
        <f t="shared" si="10"/>
      </c>
    </row>
    <row r="29" spans="1:25" ht="17.25" customHeight="1">
      <c r="A29" s="20">
        <v>176</v>
      </c>
      <c r="B29" s="292" t="s">
        <v>252</v>
      </c>
      <c r="C29" s="275" t="s">
        <v>211</v>
      </c>
      <c r="D29" s="197"/>
      <c r="E29" s="72"/>
      <c r="F29" s="49"/>
      <c r="G29" s="73">
        <f t="shared" si="9"/>
      </c>
      <c r="H29" s="267"/>
      <c r="I29" s="29" t="e">
        <f t="shared" si="1"/>
        <v>#VALUE!</v>
      </c>
      <c r="J29" s="241"/>
      <c r="K29" s="540"/>
      <c r="U29" s="56"/>
      <c r="V29" s="56">
        <f t="shared" si="4"/>
      </c>
      <c r="W29" s="56">
        <f t="shared" si="5"/>
      </c>
      <c r="X29" s="56">
        <f t="shared" si="6"/>
      </c>
      <c r="Y29" s="56">
        <f t="shared" si="10"/>
      </c>
    </row>
    <row r="30" spans="1:25" ht="17.25" customHeight="1">
      <c r="A30" s="22">
        <v>177</v>
      </c>
      <c r="B30" s="292" t="s">
        <v>260</v>
      </c>
      <c r="C30" s="409" t="s">
        <v>168</v>
      </c>
      <c r="D30" s="197"/>
      <c r="E30" s="72"/>
      <c r="F30" s="49"/>
      <c r="G30" s="73">
        <f t="shared" si="9"/>
      </c>
      <c r="H30" s="267"/>
      <c r="I30" s="29" t="e">
        <f t="shared" si="1"/>
        <v>#VALUE!</v>
      </c>
      <c r="J30" s="240"/>
      <c r="K30" s="540"/>
      <c r="V30" s="56">
        <f t="shared" si="4"/>
      </c>
      <c r="W30" s="56">
        <f t="shared" si="5"/>
      </c>
      <c r="X30" s="56">
        <f t="shared" si="6"/>
      </c>
      <c r="Y30" s="56">
        <f t="shared" si="10"/>
      </c>
    </row>
    <row r="31" spans="1:25" ht="17.25" customHeight="1">
      <c r="A31" s="22">
        <v>177</v>
      </c>
      <c r="B31" s="292"/>
      <c r="C31" s="409"/>
      <c r="D31" s="197">
        <v>0.6041666666666666</v>
      </c>
      <c r="E31" s="72"/>
      <c r="F31" s="49"/>
      <c r="G31" s="73">
        <f t="shared" si="9"/>
      </c>
      <c r="H31" s="267"/>
      <c r="I31" s="29" t="e">
        <f t="shared" si="1"/>
        <v>#VALUE!</v>
      </c>
      <c r="J31" s="240"/>
      <c r="K31" s="540"/>
      <c r="V31" s="56">
        <f t="shared" si="4"/>
      </c>
      <c r="W31" s="56">
        <f t="shared" si="5"/>
      </c>
      <c r="X31" s="56">
        <f t="shared" si="6"/>
      </c>
      <c r="Y31" s="56">
        <f t="shared" si="10"/>
      </c>
    </row>
    <row r="32" spans="1:25" ht="17.25" customHeight="1">
      <c r="A32" s="20">
        <v>178</v>
      </c>
      <c r="B32" s="571" t="s">
        <v>258</v>
      </c>
      <c r="C32" s="568" t="s">
        <v>228</v>
      </c>
      <c r="D32" s="197"/>
      <c r="E32" s="569" t="s">
        <v>708</v>
      </c>
      <c r="F32" s="49"/>
      <c r="G32" s="73">
        <f t="shared" si="9"/>
      </c>
      <c r="H32" s="267"/>
      <c r="I32" s="29" t="e">
        <f t="shared" si="1"/>
        <v>#VALUE!</v>
      </c>
      <c r="J32" s="240"/>
      <c r="V32" s="56">
        <f t="shared" si="4"/>
      </c>
      <c r="W32" s="56">
        <f t="shared" si="5"/>
      </c>
      <c r="X32" s="56">
        <f t="shared" si="6"/>
      </c>
      <c r="Y32" s="56">
        <f t="shared" si="10"/>
      </c>
    </row>
    <row r="33" spans="1:25" ht="17.25" customHeight="1">
      <c r="A33" s="22">
        <v>163</v>
      </c>
      <c r="B33" s="571" t="s">
        <v>323</v>
      </c>
      <c r="C33" s="568" t="s">
        <v>304</v>
      </c>
      <c r="D33" s="197"/>
      <c r="E33" s="569" t="s">
        <v>708</v>
      </c>
      <c r="F33" s="49"/>
      <c r="G33" s="73">
        <f t="shared" si="9"/>
      </c>
      <c r="H33" s="267"/>
      <c r="I33" s="29" t="e">
        <f t="shared" si="1"/>
        <v>#VALUE!</v>
      </c>
      <c r="J33" s="240"/>
      <c r="V33" s="56">
        <f t="shared" si="4"/>
      </c>
      <c r="W33" s="56">
        <f t="shared" si="5"/>
      </c>
      <c r="X33" s="56">
        <f t="shared" si="6"/>
      </c>
      <c r="Y33" s="56">
        <f t="shared" si="10"/>
      </c>
    </row>
    <row r="34" spans="1:25" s="56" customFormat="1" ht="17.25" customHeight="1">
      <c r="A34" s="24">
        <v>180</v>
      </c>
      <c r="B34" s="363"/>
      <c r="C34" s="332"/>
      <c r="D34" s="249"/>
      <c r="E34" s="335"/>
      <c r="F34" s="135"/>
      <c r="G34" s="136">
        <f t="shared" si="9"/>
      </c>
      <c r="H34" s="405"/>
      <c r="I34" s="111" t="e">
        <f t="shared" si="1"/>
        <v>#VALUE!</v>
      </c>
      <c r="J34" s="240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5"/>
      <c r="V34" s="56">
        <f t="shared" si="4"/>
      </c>
      <c r="W34" s="56">
        <f t="shared" si="5"/>
      </c>
      <c r="X34" s="56">
        <f t="shared" si="6"/>
      </c>
      <c r="Y34" s="56">
        <f t="shared" si="10"/>
      </c>
    </row>
    <row r="35" spans="4:20" ht="12.75">
      <c r="D35" s="224"/>
      <c r="T35" s="55"/>
    </row>
    <row r="36" spans="3:20" ht="14.25" customHeight="1">
      <c r="C36" s="58"/>
      <c r="Q36" s="55"/>
      <c r="R36" s="55"/>
      <c r="S36" s="55"/>
      <c r="T36" s="55"/>
    </row>
    <row r="37" spans="2:20" ht="14.25" customHeight="1">
      <c r="B37" s="62"/>
      <c r="C37" s="58"/>
      <c r="R37" s="55"/>
      <c r="S37" s="55"/>
      <c r="T37" s="55"/>
    </row>
    <row r="38" spans="2:20" ht="14.25" customHeight="1">
      <c r="B38" s="62"/>
      <c r="C38" s="58"/>
      <c r="R38" s="55"/>
      <c r="S38" s="55"/>
      <c r="T38" s="55"/>
    </row>
    <row r="39" spans="2:20" ht="12.75">
      <c r="B39" s="58"/>
      <c r="C39" s="58"/>
      <c r="S39" s="55"/>
      <c r="T39" s="55"/>
    </row>
  </sheetData>
  <sheetProtection/>
  <conditionalFormatting sqref="B13">
    <cfRule type="duplicateValues" priority="4" dxfId="0" stopIfTrue="1">
      <formula>AND(COUNTIF($B$13:$B$13,B13)&gt;1,NOT(ISBLANK(B13)))</formula>
    </cfRule>
  </conditionalFormatting>
  <conditionalFormatting sqref="B1:B7 B9:B12 B34:B65536 B14:B32">
    <cfRule type="duplicateValues" priority="5" dxfId="0" stopIfTrue="1">
      <formula>AND(COUNTIF($B$1:$B$7,B1)+COUNTIF($B$9:$B$12,B1)+COUNTIF($B$34:$B$65536,B1)+COUNTIF($B$14:$B$32,B1)&gt;1,NOT(ISBLANK(B1)))</formula>
    </cfRule>
  </conditionalFormatting>
  <conditionalFormatting sqref="E7 E34 E9:E31">
    <cfRule type="cellIs" priority="13" dxfId="3" operator="lessThan" stopIfTrue="1">
      <formula>360</formula>
    </cfRule>
    <cfRule type="cellIs" priority="14" dxfId="34" operator="between" stopIfTrue="1">
      <formula>360</formula>
      <formula>399</formula>
    </cfRule>
    <cfRule type="cellIs" priority="15" dxfId="33" operator="greaterThanOrEqual" stopIfTrue="1">
      <formula>400</formula>
    </cfRule>
  </conditionalFormatting>
  <conditionalFormatting sqref="E7:F7 E34:F34 F8 F32:F33 E9:F31">
    <cfRule type="cellIs" priority="12" dxfId="32" operator="equal" stopIfTrue="1">
      <formula>""</formula>
    </cfRule>
  </conditionalFormatting>
  <conditionalFormatting sqref="F7:F34">
    <cfRule type="cellIs" priority="20" dxfId="3" operator="lessThan" stopIfTrue="1">
      <formula>140</formula>
    </cfRule>
    <cfRule type="cellIs" priority="21" dxfId="7" operator="between" stopIfTrue="1">
      <formula>140</formula>
      <formula>199</formula>
    </cfRule>
    <cfRule type="cellIs" priority="22" dxfId="8" operator="greaterThanOrEqual" stopIfTrue="1">
      <formula>200</formula>
    </cfRule>
  </conditionalFormatting>
  <conditionalFormatting sqref="G7:G34">
    <cfRule type="cellIs" priority="23" dxfId="3" operator="lessThan" stopIfTrue="1">
      <formula>500</formula>
    </cfRule>
    <cfRule type="cellIs" priority="24" dxfId="7" operator="between" stopIfTrue="1">
      <formula>501</formula>
      <formula>549</formula>
    </cfRule>
    <cfRule type="cellIs" priority="25" dxfId="8" operator="greaterThanOrEqual" stopIfTrue="1">
      <formula>550</formula>
    </cfRule>
  </conditionalFormatting>
  <conditionalFormatting sqref="H7:H34">
    <cfRule type="cellIs" priority="16" dxfId="32" operator="equal" stopIfTrue="1">
      <formula>""</formula>
    </cfRule>
    <cfRule type="cellIs" priority="26" dxfId="8" operator="equal" stopIfTrue="1">
      <formula>0</formula>
    </cfRule>
  </conditionalFormatting>
  <conditionalFormatting sqref="K7:K14">
    <cfRule type="cellIs" priority="76" dxfId="3" operator="lessThan" stopIfTrue="1">
      <formula>360</formula>
    </cfRule>
    <cfRule type="cellIs" priority="77" dxfId="34" operator="between" stopIfTrue="1">
      <formula>360</formula>
      <formula>399</formula>
    </cfRule>
    <cfRule type="cellIs" priority="78" dxfId="33" operator="greaterThanOrEqual" stopIfTrue="1">
      <formula>400</formula>
    </cfRule>
  </conditionalFormatting>
  <conditionalFormatting sqref="K7:L14 N7:N14">
    <cfRule type="cellIs" priority="48" dxfId="32" operator="equal" stopIfTrue="1">
      <formula>""</formula>
    </cfRule>
  </conditionalFormatting>
  <conditionalFormatting sqref="L7:L14">
    <cfRule type="cellIs" priority="82" dxfId="3" operator="lessThan" stopIfTrue="1">
      <formula>140</formula>
    </cfRule>
    <cfRule type="cellIs" priority="83" dxfId="7" operator="between" stopIfTrue="1">
      <formula>140</formula>
      <formula>199</formula>
    </cfRule>
    <cfRule type="cellIs" priority="84" dxfId="8" operator="greaterThanOrEqual" stopIfTrue="1">
      <formula>200</formula>
    </cfRule>
  </conditionalFormatting>
  <conditionalFormatting sqref="M7:M14">
    <cfRule type="cellIs" priority="79" dxfId="3" operator="lessThan" stopIfTrue="1">
      <formula>500</formula>
    </cfRule>
    <cfRule type="cellIs" priority="80" dxfId="7" operator="between" stopIfTrue="1">
      <formula>501</formula>
      <formula>549</formula>
    </cfRule>
    <cfRule type="cellIs" priority="81" dxfId="8" operator="greaterThanOrEqual" stopIfTrue="1">
      <formula>550</formula>
    </cfRule>
  </conditionalFormatting>
  <conditionalFormatting sqref="N7:N14">
    <cfRule type="cellIs" priority="113" dxfId="8" operator="equal" stopIfTrue="1">
      <formula>0</formula>
    </cfRule>
  </conditionalFormatting>
  <conditionalFormatting sqref="O7:O14 I7:I34">
    <cfRule type="cellIs" priority="105" dxfId="7" operator="between" stopIfTrue="1">
      <formula>1</formula>
      <formula>8</formula>
    </cfRule>
    <cfRule type="cellIs" priority="106" dxfId="3" operator="greaterThanOrEqual" stopIfTrue="1">
      <formula>9</formula>
    </cfRule>
  </conditionalFormatting>
  <conditionalFormatting sqref="P7:P12">
    <cfRule type="cellIs" priority="51" dxfId="3" operator="lessThan" stopIfTrue="1">
      <formula>720</formula>
    </cfRule>
    <cfRule type="cellIs" priority="56" dxfId="8" operator="greaterThanOrEqual" stopIfTrue="1">
      <formula>800</formula>
    </cfRule>
    <cfRule type="cellIs" priority="57" dxfId="7" operator="between" stopIfTrue="1">
      <formula>720</formula>
      <formula>799</formula>
    </cfRule>
  </conditionalFormatting>
  <conditionalFormatting sqref="P13:P14">
    <cfRule type="cellIs" priority="122" dxfId="8" operator="greaterThanOrEqual" stopIfTrue="1">
      <formula>600</formula>
    </cfRule>
    <cfRule type="cellIs" priority="123" dxfId="7" operator="greaterThanOrEqual" stopIfTrue="1">
      <formula>550</formula>
    </cfRule>
  </conditionalFormatting>
  <conditionalFormatting sqref="Q7:Q12">
    <cfRule type="cellIs" priority="50" dxfId="3" operator="lessThan" stopIfTrue="1">
      <formula>280</formula>
    </cfRule>
    <cfRule type="cellIs" priority="54" dxfId="8" operator="greaterThanOrEqual" stopIfTrue="1">
      <formula>400</formula>
    </cfRule>
    <cfRule type="cellIs" priority="55" dxfId="7" operator="between" stopIfTrue="1">
      <formula>280</formula>
      <formula>399</formula>
    </cfRule>
  </conditionalFormatting>
  <conditionalFormatting sqref="Q13:Q14">
    <cfRule type="cellIs" priority="120" dxfId="8" operator="greaterThanOrEqual" stopIfTrue="1">
      <formula>300</formula>
    </cfRule>
    <cfRule type="cellIs" priority="121" dxfId="7" operator="greaterThanOrEqual" stopIfTrue="1">
      <formula>250</formula>
    </cfRule>
  </conditionalFormatting>
  <conditionalFormatting sqref="R7:R14">
    <cfRule type="cellIs" priority="6" dxfId="3" operator="lessThan" stopIfTrue="1">
      <formula>1000</formula>
    </cfRule>
    <cfRule type="cellIs" priority="7" dxfId="8" operator="greaterThanOrEqual" stopIfTrue="1">
      <formula>1100</formula>
    </cfRule>
    <cfRule type="cellIs" priority="8" dxfId="7" operator="between" stopIfTrue="1">
      <formula>1000</formula>
      <formula>1099</formula>
    </cfRule>
  </conditionalFormatting>
  <conditionalFormatting sqref="S7:S14">
    <cfRule type="cellIs" priority="38" dxfId="8" operator="equal" stopIfTrue="1">
      <formula>0</formula>
    </cfRule>
  </conditionalFormatting>
  <conditionalFormatting sqref="T7:T14">
    <cfRule type="cellIs" priority="107" dxfId="4" operator="between" stopIfTrue="1">
      <formula>1</formula>
      <formula>3</formula>
    </cfRule>
    <cfRule type="cellIs" priority="108" dxfId="3" operator="between" stopIfTrue="1">
      <formula>4</formula>
      <formula>6</formula>
    </cfRule>
  </conditionalFormatting>
  <conditionalFormatting sqref="B8">
    <cfRule type="duplicateValues" priority="3" dxfId="0" stopIfTrue="1">
      <formula>AND(COUNTIF($B$8:$B$8,B8)&gt;1,NOT(ISBLANK(B8)))</formula>
    </cfRule>
  </conditionalFormatting>
  <conditionalFormatting sqref="B17">
    <cfRule type="duplicateValues" priority="2" dxfId="0" stopIfTrue="1">
      <formula>AND(COUNTIF($B$17:$B$17,B17)&gt;1,NOT(ISBLANK(B17)))</formula>
    </cfRule>
  </conditionalFormatting>
  <conditionalFormatting sqref="B33">
    <cfRule type="duplicateValues" priority="1" dxfId="0" stopIfTrue="1">
      <formula>AND(COUNTIF($B$33:$B$33,B33)&gt;1,NOT(ISBLANK(B33)))</formula>
    </cfRule>
  </conditionalFormatting>
  <printOptions horizontalCentered="1"/>
  <pageMargins left="0.1968503937007874" right="0" top="0.07874015748031496" bottom="0.07874015748031496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4">
      <selection activeCell="AH24" sqref="AH24"/>
    </sheetView>
  </sheetViews>
  <sheetFormatPr defaultColWidth="11.421875" defaultRowHeight="12.75"/>
  <cols>
    <col min="1" max="1" width="3.421875" style="58" customWidth="1"/>
    <col min="2" max="2" width="23.421875" style="55" customWidth="1"/>
    <col min="3" max="3" width="18.00390625" style="55" customWidth="1"/>
    <col min="4" max="4" width="4.7109375" style="58" customWidth="1"/>
    <col min="5" max="7" width="5.8515625" style="58" customWidth="1"/>
    <col min="8" max="9" width="3.8515625" style="58" customWidth="1"/>
    <col min="10" max="10" width="2.421875" style="58" customWidth="1"/>
    <col min="11" max="13" width="6.28125" style="58" customWidth="1"/>
    <col min="14" max="14" width="4.00390625" style="58" customWidth="1"/>
    <col min="15" max="15" width="0.9921875" style="58" customWidth="1"/>
    <col min="16" max="17" width="6.421875" style="58" customWidth="1"/>
    <col min="18" max="18" width="8.421875" style="58" customWidth="1"/>
    <col min="19" max="19" width="4.421875" style="58" customWidth="1"/>
    <col min="20" max="20" width="4.7109375" style="58" customWidth="1"/>
    <col min="21" max="21" width="6.7109375" style="55" customWidth="1"/>
    <col min="22" max="22" width="11.421875" style="55" hidden="1" customWidth="1"/>
    <col min="23" max="23" width="5.7109375" style="55" hidden="1" customWidth="1"/>
    <col min="24" max="24" width="11.421875" style="55" hidden="1" customWidth="1"/>
    <col min="25" max="25" width="5.7109375" style="55" hidden="1" customWidth="1"/>
    <col min="26" max="26" width="5.421875" style="55" hidden="1" customWidth="1"/>
    <col min="27" max="28" width="11.421875" style="55" hidden="1" customWidth="1"/>
    <col min="29" max="29" width="0" style="55" hidden="1" customWidth="1"/>
    <col min="30" max="30" width="11.421875" style="55" hidden="1" customWidth="1"/>
    <col min="31" max="16384" width="11.421875" style="55" customWidth="1"/>
  </cols>
  <sheetData>
    <row r="1" spans="1:20" ht="24" customHeight="1">
      <c r="A1" s="1" t="s">
        <v>295</v>
      </c>
      <c r="B1" s="2"/>
      <c r="C1" s="2"/>
      <c r="D1" s="2"/>
      <c r="E1" s="2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5"/>
      <c r="T1" s="55"/>
    </row>
    <row r="2" ht="12" customHeight="1"/>
    <row r="3" spans="1:14" s="56" customFormat="1" ht="15.75" customHeight="1">
      <c r="A3" s="3" t="s">
        <v>275</v>
      </c>
      <c r="D3" s="4" t="s">
        <v>605</v>
      </c>
      <c r="E3" s="4"/>
      <c r="F3" s="4"/>
      <c r="G3" s="4"/>
      <c r="H3" s="4"/>
      <c r="I3" s="4"/>
      <c r="J3" s="4"/>
      <c r="L3" s="3" t="s">
        <v>0</v>
      </c>
      <c r="M3" s="4"/>
      <c r="N3" s="4"/>
    </row>
    <row r="4" ht="12" customHeight="1"/>
    <row r="5" spans="1:20" s="56" customFormat="1" ht="17.25" customHeight="1">
      <c r="A5" s="5" t="s">
        <v>25</v>
      </c>
      <c r="B5" s="6"/>
      <c r="C5" s="7"/>
      <c r="D5" s="8" t="s">
        <v>39</v>
      </c>
      <c r="E5" s="59"/>
      <c r="F5" s="59"/>
      <c r="G5" s="59"/>
      <c r="H5" s="59"/>
      <c r="I5" s="9"/>
      <c r="J5" s="60"/>
      <c r="K5" s="8" t="s">
        <v>293</v>
      </c>
      <c r="L5" s="59"/>
      <c r="M5" s="59"/>
      <c r="N5" s="61"/>
      <c r="O5" s="62"/>
      <c r="P5" s="8" t="s">
        <v>2</v>
      </c>
      <c r="Q5" s="59"/>
      <c r="R5" s="59"/>
      <c r="S5" s="59"/>
      <c r="T5" s="61"/>
    </row>
    <row r="6" spans="1:22" s="15" customFormat="1" ht="18.75" customHeight="1">
      <c r="A6" s="10" t="s">
        <v>3</v>
      </c>
      <c r="B6" s="428" t="s">
        <v>4</v>
      </c>
      <c r="C6" s="427" t="s">
        <v>5</v>
      </c>
      <c r="D6" s="28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13"/>
      <c r="K6" s="11" t="s">
        <v>7</v>
      </c>
      <c r="L6" s="11" t="s">
        <v>8</v>
      </c>
      <c r="M6" s="11" t="s">
        <v>9</v>
      </c>
      <c r="N6" s="12" t="s">
        <v>10</v>
      </c>
      <c r="O6" s="13"/>
      <c r="P6" s="14" t="s">
        <v>7</v>
      </c>
      <c r="Q6" s="11" t="s">
        <v>12</v>
      </c>
      <c r="R6" s="11" t="s">
        <v>13</v>
      </c>
      <c r="S6" s="11" t="s">
        <v>10</v>
      </c>
      <c r="T6" s="12" t="s">
        <v>14</v>
      </c>
      <c r="V6" s="56" t="s">
        <v>23</v>
      </c>
    </row>
    <row r="7" spans="1:24" s="56" customFormat="1" ht="18.75" customHeight="1">
      <c r="A7" s="16">
        <v>181</v>
      </c>
      <c r="B7" s="291" t="s">
        <v>393</v>
      </c>
      <c r="C7" s="411" t="s">
        <v>96</v>
      </c>
      <c r="D7" s="194">
        <v>0.375</v>
      </c>
      <c r="E7" s="412"/>
      <c r="F7" s="49"/>
      <c r="G7" s="73">
        <f aca="true" t="shared" si="0" ref="G7:G16">IF(SUM(E7,F7)&gt;0,SUM(E7,F7),"")</f>
      </c>
      <c r="H7" s="17"/>
      <c r="I7" s="29" t="e">
        <f>RANK(G7,$G$7:$G$30)</f>
        <v>#VALUE!</v>
      </c>
      <c r="J7" s="63"/>
      <c r="K7" s="72"/>
      <c r="L7" s="49"/>
      <c r="M7" s="73">
        <f aca="true" t="shared" si="1" ref="M7:M14">IF(SUM(K7,L7)&gt;0,SUM(K7,L7),"")</f>
      </c>
      <c r="N7" s="109"/>
      <c r="O7" s="50"/>
      <c r="P7" s="64">
        <f aca="true" t="shared" si="2" ref="P7:P14">IF(AND(ISNUMBER(E7),ISNUMBER(K7)),SUM(E7,K7),"")</f>
      </c>
      <c r="Q7" s="65">
        <f aca="true" t="shared" si="3" ref="Q7:Q14">IF(AND(ISNUMBER(F7),ISNUMBER(L7)),SUM(F7,L7),"")</f>
      </c>
      <c r="R7" s="42">
        <f aca="true" t="shared" si="4" ref="R7:R14">IF(AND(ISNUMBER(G7),ISNUMBER(M7)),SUM(G7,M7),"")</f>
      </c>
      <c r="S7" s="108">
        <f aca="true" t="shared" si="5" ref="S7:S14">IF(AND(ISNUMBER(H7),ISNUMBER(N7)),SUM(H7,N7),"")</f>
      </c>
      <c r="T7" s="369" t="e">
        <f>RANK(R7,$R$7:$R$14)</f>
        <v>#VALUE!</v>
      </c>
      <c r="U7" s="561" t="s">
        <v>724</v>
      </c>
      <c r="V7" s="55">
        <f>IF(SUM(G7)&gt;0,RANK(U7,$V$7:$V$28,0),"")</f>
      </c>
      <c r="W7" s="55">
        <f>IF(AND(SUM(Q7)&gt;0,ISNUMBER(S7)),100000*R7+1000*Q7-S7,"")</f>
      </c>
      <c r="X7" s="55">
        <f>IF(AND(SUM(Q7)&gt;0,ISNUMBER(S7)),RANK(W7,$X$7:$X$28,0),"")</f>
      </c>
    </row>
    <row r="8" spans="1:25" ht="18.75" customHeight="1">
      <c r="A8" s="20">
        <v>182</v>
      </c>
      <c r="B8" s="292" t="s">
        <v>394</v>
      </c>
      <c r="C8" s="276" t="s">
        <v>228</v>
      </c>
      <c r="D8" s="197"/>
      <c r="E8" s="412"/>
      <c r="F8" s="49"/>
      <c r="G8" s="73">
        <f t="shared" si="0"/>
      </c>
      <c r="H8" s="17"/>
      <c r="I8" s="29" t="e">
        <f aca="true" t="shared" si="6" ref="I8:I30">RANK(G8,$G$7:$G$30)</f>
        <v>#VALUE!</v>
      </c>
      <c r="J8" s="325"/>
      <c r="K8" s="72"/>
      <c r="L8" s="49"/>
      <c r="M8" s="73">
        <f t="shared" si="1"/>
      </c>
      <c r="N8" s="110"/>
      <c r="O8" s="50"/>
      <c r="P8" s="67">
        <f t="shared" si="2"/>
      </c>
      <c r="Q8" s="137">
        <f t="shared" si="3"/>
      </c>
      <c r="R8" s="30">
        <f t="shared" si="4"/>
      </c>
      <c r="S8" s="108">
        <f t="shared" si="5"/>
      </c>
      <c r="T8" s="19" t="e">
        <f aca="true" t="shared" si="7" ref="T8:T14">RANK(R8,$R$7:$R$14)</f>
        <v>#VALUE!</v>
      </c>
      <c r="U8" s="331" t="s">
        <v>724</v>
      </c>
      <c r="V8" s="55">
        <f>IF(SUM(G8)&gt;0,RANK(U8,$V$7:$V$28,0),"")</f>
      </c>
      <c r="W8" s="55">
        <f>IF(AND(SUM(Q8)&gt;0,ISNUMBER(S8)),100000*R8+1000*Q8-S8,"")</f>
      </c>
      <c r="X8" s="55">
        <f>IF(AND(SUM(Q8)&gt;0,ISNUMBER(S8)),RANK(W8,$X$7:$X$28,0),"")</f>
      </c>
      <c r="Y8" s="56"/>
    </row>
    <row r="9" spans="1:25" ht="18.75" customHeight="1">
      <c r="A9" s="20">
        <v>183</v>
      </c>
      <c r="B9" s="292" t="s">
        <v>728</v>
      </c>
      <c r="C9" s="285" t="s">
        <v>164</v>
      </c>
      <c r="D9" s="197"/>
      <c r="E9" s="412"/>
      <c r="F9" s="49"/>
      <c r="G9" s="73">
        <f t="shared" si="0"/>
      </c>
      <c r="H9" s="17"/>
      <c r="I9" s="29" t="e">
        <f t="shared" si="6"/>
        <v>#VALUE!</v>
      </c>
      <c r="J9" s="63"/>
      <c r="K9" s="72"/>
      <c r="L9" s="49"/>
      <c r="M9" s="73">
        <f t="shared" si="1"/>
      </c>
      <c r="N9" s="110"/>
      <c r="O9" s="50"/>
      <c r="P9" s="67">
        <f t="shared" si="2"/>
      </c>
      <c r="Q9" s="137">
        <f t="shared" si="3"/>
      </c>
      <c r="R9" s="30">
        <f t="shared" si="4"/>
      </c>
      <c r="S9" s="108">
        <f t="shared" si="5"/>
      </c>
      <c r="T9" s="19" t="e">
        <f t="shared" si="7"/>
        <v>#VALUE!</v>
      </c>
      <c r="U9" s="331" t="s">
        <v>724</v>
      </c>
      <c r="V9" s="55">
        <f>IF(SUM(G9)&gt;0,RANK(U9,$V$7:$V$28,0),"")</f>
      </c>
      <c r="W9" s="55">
        <f>IF(AND(SUM(Q9)&gt;0,ISNUMBER(S9)),100000*R9+1000*Q9-S9,"")</f>
      </c>
      <c r="X9" s="55">
        <f>IF(AND(SUM(Q9)&gt;0,ISNUMBER(S9)),RANK(W9,$X$7:$X$28,0),"")</f>
      </c>
      <c r="Y9" s="56"/>
    </row>
    <row r="10" spans="1:26" ht="18.75" customHeight="1">
      <c r="A10" s="20">
        <v>184</v>
      </c>
      <c r="B10" s="434" t="s">
        <v>362</v>
      </c>
      <c r="C10" s="285" t="s">
        <v>164</v>
      </c>
      <c r="D10" s="197"/>
      <c r="E10" s="412"/>
      <c r="F10" s="49"/>
      <c r="G10" s="73">
        <f t="shared" si="0"/>
      </c>
      <c r="H10" s="17"/>
      <c r="I10" s="29" t="e">
        <f t="shared" si="6"/>
        <v>#VALUE!</v>
      </c>
      <c r="J10" s="63"/>
      <c r="K10" s="72"/>
      <c r="L10" s="49"/>
      <c r="M10" s="73">
        <f t="shared" si="1"/>
      </c>
      <c r="N10" s="110"/>
      <c r="O10" s="50"/>
      <c r="P10" s="67">
        <f t="shared" si="2"/>
      </c>
      <c r="Q10" s="137">
        <f t="shared" si="3"/>
      </c>
      <c r="R10" s="30">
        <f t="shared" si="4"/>
      </c>
      <c r="S10" s="108">
        <f t="shared" si="5"/>
      </c>
      <c r="T10" s="19" t="e">
        <f t="shared" si="7"/>
        <v>#VALUE!</v>
      </c>
      <c r="U10" s="32"/>
      <c r="V10" s="55">
        <f aca="true" t="shared" si="8" ref="V10:V19">IF(SUM(G10)&gt;0,100000*G10+1000*F10-H10,"")</f>
      </c>
      <c r="W10" s="55">
        <f aca="true" t="shared" si="9" ref="W10:W19">IF(SUM(G10)&gt;0,RANK(V10,$V$7:$V$28,0),"")</f>
      </c>
      <c r="X10" s="55">
        <f>IF(AND(SUM(Q10)&gt;0,ISNUMBER(S10)),100000*R10+1000*Q10-S10,"")</f>
      </c>
      <c r="Y10" s="55">
        <f>IF(AND(SUM(Q10)&gt;0,ISNUMBER(S10)),RANK(X10,$X$7:$X$28,0),"")</f>
      </c>
      <c r="Z10" s="56"/>
    </row>
    <row r="11" spans="1:25" ht="18.75" customHeight="1">
      <c r="A11" s="20">
        <v>185</v>
      </c>
      <c r="B11" s="390" t="s">
        <v>447</v>
      </c>
      <c r="C11" s="275" t="s">
        <v>168</v>
      </c>
      <c r="D11" s="197">
        <v>0.4131944444444444</v>
      </c>
      <c r="E11" s="412"/>
      <c r="F11" s="49"/>
      <c r="G11" s="73">
        <f t="shared" si="0"/>
      </c>
      <c r="H11" s="17"/>
      <c r="I11" s="29" t="e">
        <f t="shared" si="6"/>
        <v>#VALUE!</v>
      </c>
      <c r="J11" s="63"/>
      <c r="K11" s="72"/>
      <c r="L11" s="49"/>
      <c r="M11" s="73">
        <f t="shared" si="1"/>
      </c>
      <c r="N11" s="110"/>
      <c r="O11" s="71"/>
      <c r="P11" s="67">
        <f t="shared" si="2"/>
      </c>
      <c r="Q11" s="137">
        <f t="shared" si="3"/>
      </c>
      <c r="R11" s="30">
        <f t="shared" si="4"/>
      </c>
      <c r="S11" s="108">
        <f t="shared" si="5"/>
      </c>
      <c r="T11" s="19" t="e">
        <f t="shared" si="7"/>
        <v>#VALUE!</v>
      </c>
      <c r="V11" s="55">
        <f t="shared" si="8"/>
      </c>
      <c r="W11" s="55">
        <f t="shared" si="9"/>
      </c>
      <c r="X11" s="55">
        <f>IF(AND(SUM(Q11)&gt;0,ISNUMBER(S11)),100000*R11+1000*Q11-S11,"")</f>
      </c>
      <c r="Y11" s="55">
        <f>IF(AND(SUM(Q11)&gt;0,ISNUMBER(S11)),RANK(X11,$X$7:$X$28,0),"")</f>
      </c>
    </row>
    <row r="12" spans="1:25" ht="18.75" customHeight="1">
      <c r="A12" s="20">
        <v>186</v>
      </c>
      <c r="B12" s="389" t="s">
        <v>448</v>
      </c>
      <c r="C12" s="425" t="s">
        <v>170</v>
      </c>
      <c r="D12" s="197"/>
      <c r="E12" s="412"/>
      <c r="F12" s="49"/>
      <c r="G12" s="73">
        <f t="shared" si="0"/>
      </c>
      <c r="H12" s="17"/>
      <c r="I12" s="29" t="e">
        <f t="shared" si="6"/>
        <v>#VALUE!</v>
      </c>
      <c r="J12" s="63"/>
      <c r="K12" s="72"/>
      <c r="L12" s="49"/>
      <c r="M12" s="73">
        <f t="shared" si="1"/>
      </c>
      <c r="N12" s="110"/>
      <c r="O12" s="50"/>
      <c r="P12" s="67">
        <f t="shared" si="2"/>
      </c>
      <c r="Q12" s="137">
        <f t="shared" si="3"/>
      </c>
      <c r="R12" s="30">
        <f t="shared" si="4"/>
      </c>
      <c r="S12" s="108">
        <f t="shared" si="5"/>
      </c>
      <c r="T12" s="19" t="e">
        <f t="shared" si="7"/>
        <v>#VALUE!</v>
      </c>
      <c r="U12" s="56"/>
      <c r="V12" s="55">
        <f t="shared" si="8"/>
      </c>
      <c r="W12" s="55">
        <f t="shared" si="9"/>
      </c>
      <c r="X12" s="55">
        <f>IF(AND(SUM(Q12)&gt;0,ISNUMBER(S12)),100000*R12+1000*Q12-S12,"")</f>
      </c>
      <c r="Y12" s="55">
        <f>IF(AND(SUM(Q12)&gt;0,ISNUMBER(S12)),RANK(X12,$X$7:$X$28,0),"")</f>
      </c>
    </row>
    <row r="13" spans="1:25" ht="18.75" customHeight="1">
      <c r="A13" s="20">
        <v>187</v>
      </c>
      <c r="B13" s="390" t="s">
        <v>449</v>
      </c>
      <c r="C13" s="275" t="s">
        <v>422</v>
      </c>
      <c r="D13" s="198"/>
      <c r="E13" s="412"/>
      <c r="F13" s="49"/>
      <c r="G13" s="73">
        <f t="shared" si="0"/>
      </c>
      <c r="H13" s="17"/>
      <c r="I13" s="29" t="e">
        <f t="shared" si="6"/>
        <v>#VALUE!</v>
      </c>
      <c r="J13" s="66"/>
      <c r="K13" s="80"/>
      <c r="L13" s="49"/>
      <c r="M13" s="73">
        <f t="shared" si="1"/>
      </c>
      <c r="N13" s="36"/>
      <c r="O13" s="70"/>
      <c r="P13" s="67">
        <f t="shared" si="2"/>
      </c>
      <c r="Q13" s="79">
        <f t="shared" si="3"/>
      </c>
      <c r="R13" s="30">
        <f t="shared" si="4"/>
      </c>
      <c r="S13" s="18">
        <f t="shared" si="5"/>
      </c>
      <c r="T13" s="19" t="e">
        <f t="shared" si="7"/>
        <v>#VALUE!</v>
      </c>
      <c r="V13" s="55">
        <f t="shared" si="8"/>
      </c>
      <c r="W13" s="55">
        <f t="shared" si="9"/>
      </c>
      <c r="X13" s="55">
        <f>IF(AND(SUM(Q13)&gt;0,ISNUMBER(S13)),100000*R13+1000*Q13-S13,"")</f>
      </c>
      <c r="Y13" s="55">
        <f>IF(AND(SUM(Q13)&gt;0,ISNUMBER(S13)),RANK(X13,$X$7:$X$28,0),"")</f>
      </c>
    </row>
    <row r="14" spans="1:25" ht="18.75" customHeight="1">
      <c r="A14" s="20">
        <v>188</v>
      </c>
      <c r="B14" s="290" t="s">
        <v>317</v>
      </c>
      <c r="C14" s="406" t="s">
        <v>322</v>
      </c>
      <c r="D14" s="197"/>
      <c r="E14" s="412"/>
      <c r="F14" s="49"/>
      <c r="G14" s="73">
        <f t="shared" si="0"/>
      </c>
      <c r="H14" s="17"/>
      <c r="I14" s="29" t="e">
        <f t="shared" si="6"/>
        <v>#VALUE!</v>
      </c>
      <c r="J14" s="63"/>
      <c r="K14" s="414"/>
      <c r="L14" s="415"/>
      <c r="M14" s="416">
        <f t="shared" si="1"/>
      </c>
      <c r="N14" s="26"/>
      <c r="O14" s="417"/>
      <c r="P14" s="68">
        <f t="shared" si="2"/>
      </c>
      <c r="Q14" s="336">
        <f t="shared" si="3"/>
      </c>
      <c r="R14" s="33">
        <f t="shared" si="4"/>
      </c>
      <c r="S14" s="27">
        <f t="shared" si="5"/>
      </c>
      <c r="T14" s="242" t="e">
        <f t="shared" si="7"/>
        <v>#VALUE!</v>
      </c>
      <c r="V14" s="55">
        <f t="shared" si="8"/>
      </c>
      <c r="W14" s="55">
        <f t="shared" si="9"/>
      </c>
      <c r="Y14" s="55">
        <f>IF(AND(SUM(Q14)&gt;0,ISNUMBER(S14)),RANK(Y15,$X$7:$X$28,0),"")</f>
      </c>
    </row>
    <row r="15" spans="1:25" ht="18.75" customHeight="1">
      <c r="A15" s="20">
        <v>189</v>
      </c>
      <c r="B15" s="291" t="s">
        <v>318</v>
      </c>
      <c r="C15" s="285" t="s">
        <v>601</v>
      </c>
      <c r="D15" s="197">
        <v>0.4513888888888889</v>
      </c>
      <c r="E15" s="412"/>
      <c r="F15" s="49"/>
      <c r="G15" s="351">
        <f t="shared" si="0"/>
      </c>
      <c r="H15" s="17"/>
      <c r="I15" s="29" t="e">
        <f t="shared" si="6"/>
        <v>#VALUE!</v>
      </c>
      <c r="J15" s="240"/>
      <c r="O15" s="55"/>
      <c r="P15" s="55"/>
      <c r="Q15" s="55"/>
      <c r="S15" s="55"/>
      <c r="T15" s="55"/>
      <c r="V15" s="55">
        <f t="shared" si="8"/>
      </c>
      <c r="W15" s="55">
        <f t="shared" si="9"/>
      </c>
      <c r="Y15" s="55">
        <f>IF(AND(SUM(Q14)&gt;0,ISNUMBER(S14)),100000*R14+1000*Q14-S14,"")</f>
      </c>
    </row>
    <row r="16" spans="1:25" ht="18.75" customHeight="1">
      <c r="A16" s="20">
        <v>190</v>
      </c>
      <c r="B16" s="291" t="s">
        <v>320</v>
      </c>
      <c r="C16" s="285" t="s">
        <v>322</v>
      </c>
      <c r="D16" s="197"/>
      <c r="E16" s="412"/>
      <c r="F16" s="49"/>
      <c r="G16" s="73">
        <f t="shared" si="0"/>
      </c>
      <c r="H16" s="17"/>
      <c r="I16" s="29" t="e">
        <f t="shared" si="6"/>
        <v>#VALUE!</v>
      </c>
      <c r="J16" s="240"/>
      <c r="N16" s="55"/>
      <c r="O16" s="55"/>
      <c r="P16" s="55"/>
      <c r="R16" s="55"/>
      <c r="S16" s="55"/>
      <c r="T16" s="55"/>
      <c r="V16" s="55">
        <f t="shared" si="8"/>
      </c>
      <c r="W16" s="55">
        <f t="shared" si="9"/>
      </c>
      <c r="X16" s="55">
        <f>IF(AND(SUM(Q15)&gt;0,ISNUMBER(S15)),100000*R15+1000*Q15-S15,"")</f>
      </c>
      <c r="Y16" s="55">
        <f>IF(AND(SUM(Q15)&gt;0,ISNUMBER(S15)),RANK(X16,$X$7:$X$28,0),"")</f>
      </c>
    </row>
    <row r="17" spans="1:25" ht="18.75" customHeight="1">
      <c r="A17" s="20">
        <v>191</v>
      </c>
      <c r="B17" s="390" t="s">
        <v>450</v>
      </c>
      <c r="C17" s="275" t="s">
        <v>424</v>
      </c>
      <c r="D17" s="197"/>
      <c r="E17" s="412"/>
      <c r="F17" s="49"/>
      <c r="G17" s="73">
        <f aca="true" t="shared" si="10" ref="G17:G29">IF(SUM(E17,F17)&gt;0,SUM(E17,F17),"")</f>
      </c>
      <c r="H17" s="17"/>
      <c r="I17" s="29" t="e">
        <f t="shared" si="6"/>
        <v>#VALUE!</v>
      </c>
      <c r="K17" s="298" t="s">
        <v>296</v>
      </c>
      <c r="V17" s="55">
        <f t="shared" si="8"/>
      </c>
      <c r="W17" s="55">
        <f t="shared" si="9"/>
      </c>
      <c r="X17" s="55">
        <f>IF(AND(SUM(Q16)&gt;0,ISNUMBER(S16)),100000*R16+1000*Q16-S16,"")</f>
      </c>
      <c r="Y17" s="55">
        <f>IF(AND(SUM(Q16)&gt;0,ISNUMBER(S16)),RANK(X17,$X$7:$X$28,0),"")</f>
      </c>
    </row>
    <row r="18" spans="1:25" ht="18.75" customHeight="1">
      <c r="A18" s="20">
        <v>192</v>
      </c>
      <c r="B18" s="390" t="s">
        <v>451</v>
      </c>
      <c r="C18" s="275" t="s">
        <v>422</v>
      </c>
      <c r="D18" s="197"/>
      <c r="E18" s="412"/>
      <c r="F18" s="49"/>
      <c r="G18" s="73">
        <f t="shared" si="10"/>
      </c>
      <c r="H18" s="17"/>
      <c r="I18" s="29" t="e">
        <f t="shared" si="6"/>
        <v>#VALUE!</v>
      </c>
      <c r="K18" s="299" t="s">
        <v>756</v>
      </c>
      <c r="V18" s="55">
        <f t="shared" si="8"/>
      </c>
      <c r="W18" s="55">
        <f t="shared" si="9"/>
      </c>
      <c r="X18" s="55">
        <f>IF(AND(SUM(Q17)&gt;0,ISNUMBER(S17)),100000*R17+1000*Q17-S17,"")</f>
      </c>
      <c r="Y18" s="55">
        <f>IF(AND(SUM(Q17)&gt;0,ISNUMBER(S17)),RANK(X18,$X$7:$X$28,0),"")</f>
      </c>
    </row>
    <row r="19" spans="1:25" ht="18.75" customHeight="1">
      <c r="A19" s="20">
        <v>193</v>
      </c>
      <c r="B19" s="460" t="s">
        <v>602</v>
      </c>
      <c r="C19" s="459" t="s">
        <v>603</v>
      </c>
      <c r="D19" s="197">
        <v>0.4895833333333333</v>
      </c>
      <c r="E19" s="412"/>
      <c r="F19" s="49"/>
      <c r="G19" s="73">
        <f t="shared" si="10"/>
      </c>
      <c r="H19" s="17"/>
      <c r="I19" s="29" t="e">
        <f t="shared" si="6"/>
        <v>#VALUE!</v>
      </c>
      <c r="K19" s="410" t="s">
        <v>299</v>
      </c>
      <c r="V19" s="55">
        <f t="shared" si="8"/>
      </c>
      <c r="W19" s="55">
        <f t="shared" si="9"/>
      </c>
      <c r="X19" s="55">
        <f>IF(AND(SUM(Q18)&gt;0,ISNUMBER(S18)),100000*R18+1000*Q18-S18,"")</f>
      </c>
      <c r="Y19" s="55">
        <f>IF(AND(SUM(Q18)&gt;0,ISNUMBER(S18)),RANK(X19,$X$7:$X$28,0),"")</f>
      </c>
    </row>
    <row r="20" spans="1:28" ht="18.75" customHeight="1">
      <c r="A20" s="20">
        <v>194</v>
      </c>
      <c r="B20" s="291" t="s">
        <v>581</v>
      </c>
      <c r="C20" s="285" t="s">
        <v>571</v>
      </c>
      <c r="D20" s="197"/>
      <c r="E20" s="412"/>
      <c r="F20" s="49"/>
      <c r="G20" s="73">
        <f t="shared" si="10"/>
      </c>
      <c r="H20" s="17"/>
      <c r="I20" s="29" t="e">
        <f t="shared" si="6"/>
        <v>#VALUE!</v>
      </c>
      <c r="J20" s="240"/>
      <c r="K20" s="40" t="s">
        <v>471</v>
      </c>
      <c r="V20" s="55">
        <f>IF(SUM(G22)&gt;0,100000*G22+1000*F22-H22,"")</f>
      </c>
      <c r="W20" s="55">
        <f>IF(SUM(G22)&gt;0,RANK(V20,$V$7:$V$28,0),"")</f>
      </c>
      <c r="X20" s="55">
        <f aca="true" t="shared" si="11" ref="X20:X25">IF(AND(SUM(AB20)&gt;0,ISNUMBER(S19)),100000*R19+1000*AB20-S19,"")</f>
      </c>
      <c r="Y20" s="55">
        <f aca="true" t="shared" si="12" ref="Y20:Y25">IF(AND(SUM(AB20)&gt;0,ISNUMBER(S19)),RANK(X20,$X$7:$X$28,0),"")</f>
      </c>
      <c r="AA20" s="295" t="s">
        <v>185</v>
      </c>
      <c r="AB20" s="303" t="s">
        <v>226</v>
      </c>
    </row>
    <row r="21" spans="1:30" ht="18.75" customHeight="1">
      <c r="A21" s="20">
        <v>195</v>
      </c>
      <c r="B21" s="291" t="s">
        <v>582</v>
      </c>
      <c r="C21" s="285" t="s">
        <v>571</v>
      </c>
      <c r="D21" s="197"/>
      <c r="E21" s="412"/>
      <c r="F21" s="49"/>
      <c r="G21" s="73">
        <f t="shared" si="10"/>
      </c>
      <c r="H21" s="17"/>
      <c r="I21" s="29" t="e">
        <f t="shared" si="6"/>
        <v>#VALUE!</v>
      </c>
      <c r="J21" s="240"/>
      <c r="K21" s="328"/>
      <c r="U21" s="326"/>
      <c r="V21" s="55">
        <f>IF(SUM(G23)&gt;0,100000*G23+1000*F23-H23,"")</f>
      </c>
      <c r="W21" s="55">
        <f>IF(SUM(G23)&gt;0,RANK(V21,$V$7:$V$28,0),"")</f>
      </c>
      <c r="X21" s="55">
        <f t="shared" si="11"/>
      </c>
      <c r="Y21" s="55">
        <f t="shared" si="12"/>
      </c>
      <c r="AA21" s="295" t="s">
        <v>186</v>
      </c>
      <c r="AB21" s="303" t="s">
        <v>226</v>
      </c>
      <c r="AD21" s="331"/>
    </row>
    <row r="22" spans="1:28" ht="18.75" customHeight="1">
      <c r="A22" s="20">
        <v>196</v>
      </c>
      <c r="B22" s="291" t="s">
        <v>583</v>
      </c>
      <c r="C22" s="278" t="s">
        <v>165</v>
      </c>
      <c r="D22" s="199"/>
      <c r="E22" s="412"/>
      <c r="F22" s="49"/>
      <c r="G22" s="73">
        <f>IF(SUM(E22,F22)&gt;0,SUM(E22,F22),"")</f>
      </c>
      <c r="H22" s="17"/>
      <c r="I22" s="29" t="e">
        <f t="shared" si="6"/>
        <v>#VALUE!</v>
      </c>
      <c r="J22" s="240"/>
      <c r="K22" s="423" t="s">
        <v>758</v>
      </c>
      <c r="V22" s="55">
        <f aca="true" t="shared" si="13" ref="V22:V28">IF(SUM(G24)&gt;0,100000*G24+1000*F24-H24,"")</f>
      </c>
      <c r="W22" s="55">
        <f>IF(SUM(G24)&gt;0,RANK(V22,$V$7:$V$28,0),"")</f>
      </c>
      <c r="X22" s="55">
        <f t="shared" si="11"/>
      </c>
      <c r="Y22" s="55">
        <f t="shared" si="12"/>
      </c>
      <c r="AA22" s="295" t="s">
        <v>192</v>
      </c>
      <c r="AB22" s="303" t="s">
        <v>226</v>
      </c>
    </row>
    <row r="23" spans="1:28" ht="18.75" customHeight="1">
      <c r="A23" s="20">
        <v>197</v>
      </c>
      <c r="B23" s="461" t="s">
        <v>604</v>
      </c>
      <c r="C23" s="453" t="s">
        <v>225</v>
      </c>
      <c r="D23" s="197">
        <v>0.5277777777777778</v>
      </c>
      <c r="E23" s="366"/>
      <c r="F23" s="315"/>
      <c r="G23" s="73">
        <f>IF(SUM(E23,F23)&gt;0,SUM(E23,F23),"")</f>
      </c>
      <c r="H23" s="273"/>
      <c r="I23" s="29" t="e">
        <f t="shared" si="6"/>
        <v>#VALUE!</v>
      </c>
      <c r="J23" s="241"/>
      <c r="K23" s="423" t="s">
        <v>759</v>
      </c>
      <c r="V23" s="55">
        <f t="shared" si="13"/>
      </c>
      <c r="W23" s="55">
        <f>IF(SUM(G25)&gt;0,RANK(V23,$V$7:$V$28,0),"")</f>
      </c>
      <c r="X23" s="55">
        <f t="shared" si="11"/>
      </c>
      <c r="Y23" s="55">
        <f t="shared" si="12"/>
      </c>
      <c r="AA23" s="295" t="s">
        <v>193</v>
      </c>
      <c r="AB23" s="303" t="s">
        <v>226</v>
      </c>
    </row>
    <row r="24" spans="1:28" ht="18.75" customHeight="1">
      <c r="A24" s="20">
        <v>198</v>
      </c>
      <c r="B24" s="556" t="s">
        <v>713</v>
      </c>
      <c r="C24" s="464" t="s">
        <v>440</v>
      </c>
      <c r="D24" s="197"/>
      <c r="E24" s="318"/>
      <c r="F24" s="49"/>
      <c r="G24" s="73">
        <f t="shared" si="10"/>
      </c>
      <c r="H24" s="17"/>
      <c r="I24" s="29" t="e">
        <f t="shared" si="6"/>
        <v>#VALUE!</v>
      </c>
      <c r="J24" s="241"/>
      <c r="U24" s="56"/>
      <c r="V24" s="55">
        <f>IF(SUM(G27)&gt;0,100000*G27+1000*F27-H27,"")</f>
      </c>
      <c r="W24" s="55">
        <f>IF(SUM(G27)&gt;0,RANK(V24,$V$7:$V$28,0),"")</f>
      </c>
      <c r="X24" s="55">
        <f t="shared" si="11"/>
      </c>
      <c r="Y24" s="55">
        <f t="shared" si="12"/>
      </c>
      <c r="AA24" s="295" t="s">
        <v>187</v>
      </c>
      <c r="AB24" s="303" t="s">
        <v>226</v>
      </c>
    </row>
    <row r="25" spans="1:28" ht="18.75" customHeight="1">
      <c r="A25" s="20">
        <v>199</v>
      </c>
      <c r="B25" s="291" t="s">
        <v>606</v>
      </c>
      <c r="C25" s="285" t="s">
        <v>165</v>
      </c>
      <c r="D25" s="197"/>
      <c r="E25" s="318"/>
      <c r="F25" s="342"/>
      <c r="G25" s="73">
        <f t="shared" si="10"/>
      </c>
      <c r="H25" s="17"/>
      <c r="I25" s="29" t="e">
        <f t="shared" si="6"/>
        <v>#VALUE!</v>
      </c>
      <c r="J25" s="241"/>
      <c r="K25" s="540"/>
      <c r="U25" s="56"/>
      <c r="V25" s="55">
        <f>IF(SUM(G28)&gt;0,100000*G28+1000*F28-H28,"")</f>
      </c>
      <c r="W25" s="55">
        <f>IF(SUM(G28)&gt;0,RANK(V25,$V$7:$V$28,0),"")</f>
      </c>
      <c r="X25" s="55">
        <f t="shared" si="11"/>
      </c>
      <c r="Y25" s="55">
        <f t="shared" si="12"/>
      </c>
      <c r="AA25" s="292" t="s">
        <v>194</v>
      </c>
      <c r="AB25" s="303" t="s">
        <v>226</v>
      </c>
    </row>
    <row r="26" spans="1:28" ht="18.75" customHeight="1">
      <c r="A26" s="20">
        <v>200</v>
      </c>
      <c r="B26" s="290" t="s">
        <v>395</v>
      </c>
      <c r="C26" s="285" t="s">
        <v>391</v>
      </c>
      <c r="D26" s="197"/>
      <c r="E26" s="318"/>
      <c r="F26" s="342"/>
      <c r="G26" s="73">
        <f t="shared" si="10"/>
      </c>
      <c r="H26" s="17"/>
      <c r="I26" s="29" t="e">
        <f t="shared" si="6"/>
        <v>#VALUE!</v>
      </c>
      <c r="J26" s="241"/>
      <c r="K26" s="540"/>
      <c r="U26" s="56"/>
      <c r="AA26" s="348"/>
      <c r="AB26" s="413"/>
    </row>
    <row r="27" spans="1:30" ht="18.75" customHeight="1">
      <c r="A27" s="20">
        <v>201</v>
      </c>
      <c r="B27" s="389" t="s">
        <v>441</v>
      </c>
      <c r="C27" s="275" t="s">
        <v>440</v>
      </c>
      <c r="D27" s="197">
        <v>0.5659722222222222</v>
      </c>
      <c r="E27" s="318"/>
      <c r="F27" s="342"/>
      <c r="G27" s="73">
        <f t="shared" si="10"/>
      </c>
      <c r="H27" s="17"/>
      <c r="I27" s="29" t="e">
        <f t="shared" si="6"/>
        <v>#VALUE!</v>
      </c>
      <c r="J27" s="241"/>
      <c r="K27" s="540"/>
      <c r="U27" s="56"/>
      <c r="V27" s="55">
        <f>IF(SUM(G29)&gt;0,100000*G29+1000*F29-H29,"")</f>
      </c>
      <c r="W27" s="55">
        <f>IF(SUM(G29)&gt;0,RANK(V27,$V$7:$V$28,0),"")</f>
      </c>
      <c r="X27" s="55">
        <f>IF(AND(SUM(Q26)&gt;0,ISNUMBER(S26)),100000*R26+1000*Q26-S26,"")</f>
      </c>
      <c r="Y27" s="55">
        <f>IF(AND(SUM(Q26)&gt;0,ISNUMBER(S26)),RANK(X27,$X$7:$X$28,0),"")</f>
      </c>
      <c r="AD27" s="303" t="s">
        <v>226</v>
      </c>
    </row>
    <row r="28" spans="1:27" ht="18.75" customHeight="1">
      <c r="A28" s="20">
        <v>202</v>
      </c>
      <c r="B28" s="291" t="s">
        <v>250</v>
      </c>
      <c r="C28" s="285" t="s">
        <v>210</v>
      </c>
      <c r="D28" s="197"/>
      <c r="E28" s="318"/>
      <c r="F28" s="49"/>
      <c r="G28" s="73">
        <f t="shared" si="10"/>
      </c>
      <c r="H28" s="17"/>
      <c r="I28" s="29" t="e">
        <f t="shared" si="6"/>
        <v>#VALUE!</v>
      </c>
      <c r="T28" s="55"/>
      <c r="U28" s="56"/>
      <c r="V28" s="55">
        <f t="shared" si="13"/>
      </c>
      <c r="W28" s="55">
        <f>IF(SUM(G30)&gt;0,RANK(V28,$V$7:$V$28,0),"")</f>
      </c>
      <c r="X28" s="55">
        <f>IF(AND(SUM(Q27)&gt;0,ISNUMBER(S27)),100000*R27+1000*Q27-S27,"")</f>
      </c>
      <c r="Y28" s="55">
        <f>IF(AND(SUM(Q27)&gt;0,ISNUMBER(S27)),RANK(X28,$X$7:$X$28,0),"")</f>
      </c>
      <c r="AA28" s="291" t="s">
        <v>180</v>
      </c>
    </row>
    <row r="29" spans="1:20" ht="18.75" customHeight="1">
      <c r="A29" s="20">
        <v>203</v>
      </c>
      <c r="B29" s="292" t="s">
        <v>259</v>
      </c>
      <c r="C29" s="276" t="s">
        <v>170</v>
      </c>
      <c r="D29" s="197"/>
      <c r="E29" s="318"/>
      <c r="F29" s="342"/>
      <c r="G29" s="73">
        <f t="shared" si="10"/>
      </c>
      <c r="H29" s="343"/>
      <c r="I29" s="29" t="e">
        <f t="shared" si="6"/>
        <v>#VALUE!</v>
      </c>
      <c r="T29" s="55"/>
    </row>
    <row r="30" spans="1:20" ht="18.75" customHeight="1">
      <c r="A30" s="24">
        <v>204</v>
      </c>
      <c r="B30" s="305" t="s">
        <v>251</v>
      </c>
      <c r="C30" s="332" t="s">
        <v>164</v>
      </c>
      <c r="D30" s="249"/>
      <c r="E30" s="341"/>
      <c r="F30" s="95"/>
      <c r="G30" s="231"/>
      <c r="H30" s="35"/>
      <c r="I30" s="330" t="e">
        <f t="shared" si="6"/>
        <v>#N/A</v>
      </c>
      <c r="R30" s="55"/>
      <c r="S30" s="55"/>
      <c r="T30" s="55"/>
    </row>
    <row r="31" spans="2:20" ht="15" customHeight="1">
      <c r="B31" s="458" t="s">
        <v>600</v>
      </c>
      <c r="C31" s="58"/>
      <c r="P31" s="55"/>
      <c r="Q31" s="55"/>
      <c r="R31" s="55"/>
      <c r="S31" s="55"/>
      <c r="T31" s="55"/>
    </row>
    <row r="32" spans="3:20" ht="12.75">
      <c r="C32" s="58"/>
      <c r="Q32" s="55"/>
      <c r="R32" s="55"/>
      <c r="S32" s="55"/>
      <c r="T32" s="55"/>
    </row>
    <row r="33" spans="2:20" ht="15">
      <c r="B33" s="324"/>
      <c r="C33" s="58"/>
      <c r="T33" s="55"/>
    </row>
    <row r="34" spans="2:20" ht="15">
      <c r="B34" s="324"/>
      <c r="C34" s="62"/>
      <c r="S34" s="55"/>
      <c r="T34" s="55"/>
    </row>
    <row r="35" spans="2:3" ht="12.75">
      <c r="B35" s="58"/>
      <c r="C35" s="58"/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conditionalFormatting sqref="E7 F7:F22">
    <cfRule type="cellIs" priority="58" dxfId="3" operator="lessThan" stopIfTrue="1">
      <formula>140</formula>
    </cfRule>
    <cfRule type="cellIs" priority="59" dxfId="7" operator="between" stopIfTrue="1">
      <formula>140</formula>
      <formula>199</formula>
    </cfRule>
    <cfRule type="cellIs" priority="60" dxfId="8" operator="greaterThanOrEqual" stopIfTrue="1">
      <formula>200</formula>
    </cfRule>
  </conditionalFormatting>
  <conditionalFormatting sqref="E7">
    <cfRule type="cellIs" priority="31" dxfId="3" operator="lessThan" stopIfTrue="1">
      <formula>360</formula>
    </cfRule>
    <cfRule type="cellIs" priority="32" dxfId="34" operator="between" stopIfTrue="1">
      <formula>360</formula>
      <formula>399</formula>
    </cfRule>
    <cfRule type="cellIs" priority="33" dxfId="33" operator="greaterThanOrEqual" stopIfTrue="1">
      <formula>400</formula>
    </cfRule>
  </conditionalFormatting>
  <conditionalFormatting sqref="E7:F30">
    <cfRule type="cellIs" priority="43" dxfId="32" operator="equal" stopIfTrue="1">
      <formula>""</formula>
    </cfRule>
  </conditionalFormatting>
  <conditionalFormatting sqref="F23:F27">
    <cfRule type="cellIs" priority="28" dxfId="8" operator="greaterThanOrEqual" stopIfTrue="1">
      <formula>150</formula>
    </cfRule>
    <cfRule type="cellIs" priority="29" dxfId="7" operator="greaterThanOrEqual" stopIfTrue="1">
      <formula>125</formula>
    </cfRule>
  </conditionalFormatting>
  <conditionalFormatting sqref="F28:F30">
    <cfRule type="cellIs" priority="52" dxfId="8" operator="greaterThanOrEqual" stopIfTrue="1">
      <formula>150</formula>
    </cfRule>
    <cfRule type="cellIs" priority="53" dxfId="7" operator="greaterThanOrEqual" stopIfTrue="1">
      <formula>125</formula>
    </cfRule>
  </conditionalFormatting>
  <conditionalFormatting sqref="G7:G30">
    <cfRule type="cellIs" priority="94" dxfId="3" operator="lessThan" stopIfTrue="1">
      <formula>500</formula>
    </cfRule>
    <cfRule type="cellIs" priority="95" dxfId="7" operator="between" stopIfTrue="1">
      <formula>501</formula>
      <formula>549</formula>
    </cfRule>
    <cfRule type="cellIs" priority="96" dxfId="8" operator="greaterThanOrEqual" stopIfTrue="1">
      <formula>550</formula>
    </cfRule>
  </conditionalFormatting>
  <conditionalFormatting sqref="H7:H30">
    <cfRule type="cellIs" priority="41" dxfId="32" operator="equal" stopIfTrue="1">
      <formula>""</formula>
    </cfRule>
    <cfRule type="cellIs" priority="42" dxfId="8" operator="equal" stopIfTrue="1">
      <formula>0</formula>
    </cfRule>
  </conditionalFormatting>
  <conditionalFormatting sqref="I7:I30">
    <cfRule type="cellIs" priority="111" dxfId="7" operator="between" stopIfTrue="1">
      <formula>1</formula>
      <formula>8</formula>
    </cfRule>
    <cfRule type="cellIs" priority="112" dxfId="3" operator="greaterThanOrEqual" stopIfTrue="1">
      <formula>9</formula>
    </cfRule>
  </conditionalFormatting>
  <conditionalFormatting sqref="K7:K12">
    <cfRule type="cellIs" priority="61" dxfId="3" operator="lessThan" stopIfTrue="1">
      <formula>360</formula>
    </cfRule>
    <cfRule type="cellIs" priority="62" dxfId="34" operator="between" stopIfTrue="1">
      <formula>360</formula>
      <formula>399</formula>
    </cfRule>
    <cfRule type="cellIs" priority="63" dxfId="33" operator="greaterThanOrEqual" stopIfTrue="1">
      <formula>400</formula>
    </cfRule>
  </conditionalFormatting>
  <conditionalFormatting sqref="K13">
    <cfRule type="cellIs" priority="123" dxfId="8" operator="greaterThanOrEqual" stopIfTrue="1">
      <formula>300</formula>
    </cfRule>
    <cfRule type="cellIs" priority="124" dxfId="7" operator="greaterThanOrEqual" stopIfTrue="1">
      <formula>275</formula>
    </cfRule>
  </conditionalFormatting>
  <conditionalFormatting sqref="K14">
    <cfRule type="cellIs" priority="12" dxfId="3" operator="lessThan" stopIfTrue="1">
      <formula>360</formula>
    </cfRule>
    <cfRule type="cellIs" priority="13" dxfId="34" operator="between" stopIfTrue="1">
      <formula>360</formula>
      <formula>399</formula>
    </cfRule>
    <cfRule type="cellIs" priority="14" dxfId="33" operator="greaterThanOrEqual" stopIfTrue="1">
      <formula>400</formula>
    </cfRule>
  </conditionalFormatting>
  <conditionalFormatting sqref="K7:L14 N7:N14">
    <cfRule type="cellIs" priority="5" dxfId="32" operator="equal" stopIfTrue="1">
      <formula>""</formula>
    </cfRule>
  </conditionalFormatting>
  <conditionalFormatting sqref="L7:L14">
    <cfRule type="cellIs" priority="9" dxfId="3" operator="lessThan" stopIfTrue="1">
      <formula>140</formula>
    </cfRule>
    <cfRule type="cellIs" priority="10" dxfId="7" operator="between" stopIfTrue="1">
      <formula>140</formula>
      <formula>199</formula>
    </cfRule>
    <cfRule type="cellIs" priority="11" dxfId="8" operator="greaterThanOrEqual" stopIfTrue="1">
      <formula>200</formula>
    </cfRule>
  </conditionalFormatting>
  <conditionalFormatting sqref="M7:M14">
    <cfRule type="cellIs" priority="6" dxfId="3" operator="lessThan" stopIfTrue="1">
      <formula>500</formula>
    </cfRule>
    <cfRule type="cellIs" priority="7" dxfId="7" operator="between" stopIfTrue="1">
      <formula>501</formula>
      <formula>549</formula>
    </cfRule>
    <cfRule type="cellIs" priority="8" dxfId="8" operator="greaterThanOrEqual" stopIfTrue="1">
      <formula>550</formula>
    </cfRule>
  </conditionalFormatting>
  <conditionalFormatting sqref="N7:N14 S7:S14">
    <cfRule type="cellIs" priority="27" dxfId="8" operator="equal" stopIfTrue="1">
      <formula>0</formula>
    </cfRule>
  </conditionalFormatting>
  <conditionalFormatting sqref="P7:P12">
    <cfRule type="cellIs" priority="66" dxfId="3" operator="lessThan" stopIfTrue="1">
      <formula>720</formula>
    </cfRule>
    <cfRule type="cellIs" priority="71" dxfId="8" operator="greaterThanOrEqual" stopIfTrue="1">
      <formula>800</formula>
    </cfRule>
    <cfRule type="cellIs" priority="72" dxfId="7" operator="between" stopIfTrue="1">
      <formula>720</formula>
      <formula>799</formula>
    </cfRule>
  </conditionalFormatting>
  <conditionalFormatting sqref="P13">
    <cfRule type="cellIs" priority="133" dxfId="8" operator="greaterThanOrEqual" stopIfTrue="1">
      <formula>600</formula>
    </cfRule>
    <cfRule type="cellIs" priority="134" dxfId="7" operator="greaterThanOrEqual" stopIfTrue="1">
      <formula>550</formula>
    </cfRule>
  </conditionalFormatting>
  <conditionalFormatting sqref="P14">
    <cfRule type="cellIs" priority="17" dxfId="3" operator="lessThan" stopIfTrue="1">
      <formula>720</formula>
    </cfRule>
    <cfRule type="cellIs" priority="22" dxfId="8" operator="greaterThanOrEqual" stopIfTrue="1">
      <formula>800</formula>
    </cfRule>
    <cfRule type="cellIs" priority="23" dxfId="7" operator="between" stopIfTrue="1">
      <formula>720</formula>
      <formula>799</formula>
    </cfRule>
  </conditionalFormatting>
  <conditionalFormatting sqref="Q7:Q12">
    <cfRule type="cellIs" priority="65" dxfId="3" operator="lessThan" stopIfTrue="1">
      <formula>280</formula>
    </cfRule>
    <cfRule type="cellIs" priority="69" dxfId="8" operator="greaterThanOrEqual" stopIfTrue="1">
      <formula>400</formula>
    </cfRule>
    <cfRule type="cellIs" priority="70" dxfId="7" operator="between" stopIfTrue="1">
      <formula>280</formula>
      <formula>399</formula>
    </cfRule>
  </conditionalFormatting>
  <conditionalFormatting sqref="Q13">
    <cfRule type="cellIs" priority="131" dxfId="8" operator="greaterThanOrEqual" stopIfTrue="1">
      <formula>300</formula>
    </cfRule>
    <cfRule type="cellIs" priority="132" dxfId="7" operator="greaterThanOrEqual" stopIfTrue="1">
      <formula>250</formula>
    </cfRule>
  </conditionalFormatting>
  <conditionalFormatting sqref="Q14">
    <cfRule type="cellIs" priority="16" dxfId="3" operator="lessThan" stopIfTrue="1">
      <formula>280</formula>
    </cfRule>
    <cfRule type="cellIs" priority="20" dxfId="8" operator="greaterThanOrEqual" stopIfTrue="1">
      <formula>400</formula>
    </cfRule>
    <cfRule type="cellIs" priority="21" dxfId="7" operator="between" stopIfTrue="1">
      <formula>280</formula>
      <formula>399</formula>
    </cfRule>
  </conditionalFormatting>
  <conditionalFormatting sqref="R7:R14">
    <cfRule type="cellIs" priority="2" dxfId="3" operator="lessThan" stopIfTrue="1">
      <formula>1000</formula>
    </cfRule>
    <cfRule type="cellIs" priority="3" dxfId="8" operator="greaterThanOrEqual" stopIfTrue="1">
      <formula>1100</formula>
    </cfRule>
    <cfRule type="cellIs" priority="4" dxfId="7" operator="between" stopIfTrue="1">
      <formula>1000</formula>
      <formula>1099</formula>
    </cfRule>
  </conditionalFormatting>
  <conditionalFormatting sqref="T7:T14">
    <cfRule type="cellIs" priority="113" dxfId="4" operator="between" stopIfTrue="1">
      <formula>1</formula>
      <formula>3</formula>
    </cfRule>
    <cfRule type="cellIs" priority="114" dxfId="3" operator="between" stopIfTrue="1">
      <formula>4</formula>
      <formula>8</formula>
    </cfRule>
    <cfRule type="cellIs" priority="115" dxfId="190" operator="greaterThanOrEqual" stopIfTrue="1">
      <formula>7</formula>
    </cfRule>
  </conditionalFormatting>
  <printOptions horizontalCentered="1"/>
  <pageMargins left="0.1968503937007874" right="0.11811023622047245" top="0.15748031496062992" bottom="0.15748031496062992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6">
      <selection activeCell="C27" sqref="C27"/>
    </sheetView>
  </sheetViews>
  <sheetFormatPr defaultColWidth="11.421875" defaultRowHeight="12.75"/>
  <cols>
    <col min="1" max="1" width="3.421875" style="58" customWidth="1"/>
    <col min="2" max="2" width="21.28125" style="55" customWidth="1"/>
    <col min="3" max="3" width="20.7109375" style="55" customWidth="1"/>
    <col min="4" max="4" width="5.28125" style="58" customWidth="1"/>
    <col min="5" max="7" width="5.8515625" style="58" customWidth="1"/>
    <col min="8" max="8" width="3.8515625" style="58" customWidth="1"/>
    <col min="9" max="9" width="4.7109375" style="58" customWidth="1"/>
    <col min="10" max="10" width="0.9921875" style="58" customWidth="1"/>
    <col min="11" max="13" width="6.28125" style="58" customWidth="1"/>
    <col min="14" max="14" width="4.00390625" style="58" customWidth="1"/>
    <col min="15" max="15" width="0.9921875" style="58" customWidth="1"/>
    <col min="16" max="18" width="8.421875" style="58" customWidth="1"/>
    <col min="19" max="19" width="4.421875" style="58" customWidth="1"/>
    <col min="20" max="20" width="5.8515625" style="58" customWidth="1"/>
    <col min="21" max="21" width="6.28125" style="55" customWidth="1"/>
    <col min="22" max="22" width="11.421875" style="55" hidden="1" customWidth="1"/>
    <col min="23" max="23" width="5.7109375" style="55" hidden="1" customWidth="1"/>
    <col min="24" max="24" width="11.421875" style="55" hidden="1" customWidth="1"/>
    <col min="25" max="25" width="5.7109375" style="55" hidden="1" customWidth="1"/>
    <col min="26" max="26" width="7.7109375" style="55" hidden="1" customWidth="1"/>
    <col min="27" max="28" width="11.421875" style="55" hidden="1" customWidth="1"/>
    <col min="29" max="29" width="11.421875" style="55" customWidth="1"/>
    <col min="30" max="30" width="11.421875" style="55" hidden="1" customWidth="1"/>
    <col min="31" max="16384" width="11.421875" style="55" customWidth="1"/>
  </cols>
  <sheetData>
    <row r="1" spans="1:20" ht="24" customHeight="1">
      <c r="A1" s="696" t="s">
        <v>295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</row>
    <row r="2" ht="9" customHeight="1"/>
    <row r="3" spans="1:14" s="56" customFormat="1" ht="15.75" customHeight="1">
      <c r="A3" s="3" t="s">
        <v>274</v>
      </c>
      <c r="D3" s="4" t="s">
        <v>278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9" customHeight="1"/>
    <row r="5" spans="1:20" s="56" customFormat="1" ht="15.75" customHeight="1">
      <c r="A5" s="5" t="s">
        <v>17</v>
      </c>
      <c r="B5" s="6"/>
      <c r="C5" s="7"/>
      <c r="D5" s="8" t="s">
        <v>39</v>
      </c>
      <c r="E5" s="59"/>
      <c r="F5" s="59"/>
      <c r="G5" s="59"/>
      <c r="H5" s="59"/>
      <c r="I5" s="9"/>
      <c r="J5" s="60"/>
      <c r="K5" s="8" t="s">
        <v>294</v>
      </c>
      <c r="L5" s="59"/>
      <c r="M5" s="59"/>
      <c r="N5" s="61"/>
      <c r="O5" s="62"/>
      <c r="P5" s="8" t="s">
        <v>2</v>
      </c>
      <c r="Q5" s="59"/>
      <c r="R5" s="59"/>
      <c r="S5" s="59"/>
      <c r="T5" s="61"/>
    </row>
    <row r="6" spans="1:22" s="15" customFormat="1" ht="15.75" customHeight="1">
      <c r="A6" s="10" t="s">
        <v>3</v>
      </c>
      <c r="B6" s="428" t="s">
        <v>4</v>
      </c>
      <c r="C6" s="427" t="s">
        <v>5</v>
      </c>
      <c r="D6" s="28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13"/>
      <c r="K6" s="11" t="s">
        <v>7</v>
      </c>
      <c r="L6" s="11" t="s">
        <v>8</v>
      </c>
      <c r="M6" s="11" t="s">
        <v>9</v>
      </c>
      <c r="N6" s="12" t="s">
        <v>10</v>
      </c>
      <c r="O6" s="13"/>
      <c r="P6" s="14" t="s">
        <v>7</v>
      </c>
      <c r="Q6" s="11" t="s">
        <v>12</v>
      </c>
      <c r="R6" s="11" t="s">
        <v>13</v>
      </c>
      <c r="S6" s="11" t="s">
        <v>10</v>
      </c>
      <c r="T6" s="12" t="s">
        <v>14</v>
      </c>
      <c r="V6" s="56" t="s">
        <v>23</v>
      </c>
    </row>
    <row r="7" spans="1:24" s="56" customFormat="1" ht="15.75" customHeight="1">
      <c r="A7" s="20">
        <v>205</v>
      </c>
      <c r="B7" s="435" t="s">
        <v>235</v>
      </c>
      <c r="C7" s="436" t="s">
        <v>208</v>
      </c>
      <c r="D7" s="194">
        <v>0.375</v>
      </c>
      <c r="E7" s="72"/>
      <c r="F7" s="49"/>
      <c r="G7" s="73">
        <f aca="true" t="shared" si="0" ref="G7:G14">IF(SUM(E7,F7)&gt;0,SUM(E7,F7),"")</f>
      </c>
      <c r="H7" s="49"/>
      <c r="I7" s="29" t="e">
        <f>RANK(G7,$G$7:$G$38)</f>
        <v>#VALUE!</v>
      </c>
      <c r="J7" s="63"/>
      <c r="K7" s="72"/>
      <c r="L7" s="49"/>
      <c r="M7" s="73">
        <f aca="true" t="shared" si="1" ref="M7:M14">IF(SUM(K7,L7)&gt;0,SUM(K7,L7),"")</f>
      </c>
      <c r="N7" s="43"/>
      <c r="O7" s="21"/>
      <c r="P7" s="64">
        <f aca="true" t="shared" si="2" ref="P7:S14">IF(AND(ISNUMBER(E7),ISNUMBER(K7)),SUM(E7,K7),"")</f>
      </c>
      <c r="Q7" s="65">
        <f t="shared" si="2"/>
      </c>
      <c r="R7" s="42">
        <f t="shared" si="2"/>
      </c>
      <c r="S7" s="108">
        <f t="shared" si="2"/>
      </c>
      <c r="T7" s="31" t="e">
        <f>RANK(R7,$R$7:$R$14)</f>
        <v>#VALUE!</v>
      </c>
      <c r="U7" s="561" t="s">
        <v>724</v>
      </c>
      <c r="V7" s="55">
        <f>IF(SUM(G7)&gt;0,RANK(U7,$V$7:$V$36,0),"")</f>
      </c>
      <c r="W7" s="55">
        <f>IF(AND(SUM(Q7)&gt;0,ISNUMBER(S7)),100000*R7+1000*Q7-S7,"")</f>
      </c>
      <c r="X7" s="55">
        <f>IF(AND(SUM(Q7)&gt;0,ISNUMBER(S7)),RANK(W7,$X$7:$X$36,0),"")</f>
      </c>
    </row>
    <row r="8" spans="1:24" ht="15.75" customHeight="1">
      <c r="A8" s="20">
        <v>206</v>
      </c>
      <c r="B8" s="391" t="s">
        <v>453</v>
      </c>
      <c r="C8" s="275" t="s">
        <v>170</v>
      </c>
      <c r="D8" s="197"/>
      <c r="E8" s="72"/>
      <c r="F8" s="49"/>
      <c r="G8" s="73">
        <f t="shared" si="0"/>
      </c>
      <c r="H8" s="49"/>
      <c r="I8" s="29" t="e">
        <f aca="true" t="shared" si="3" ref="I8:I38">RANK(G8,$G$7:$G$38)</f>
        <v>#VALUE!</v>
      </c>
      <c r="J8" s="66"/>
      <c r="K8" s="72"/>
      <c r="L8" s="49"/>
      <c r="M8" s="73">
        <f t="shared" si="1"/>
      </c>
      <c r="N8" s="43"/>
      <c r="O8" s="66"/>
      <c r="P8" s="67">
        <f t="shared" si="2"/>
      </c>
      <c r="Q8" s="137">
        <f t="shared" si="2"/>
      </c>
      <c r="R8" s="30">
        <f t="shared" si="2"/>
      </c>
      <c r="S8" s="108">
        <f t="shared" si="2"/>
      </c>
      <c r="T8" s="31" t="e">
        <f aca="true" t="shared" si="4" ref="T8:T14">RANK(R8,$R$7:$R$14)</f>
        <v>#VALUE!</v>
      </c>
      <c r="U8" s="331" t="s">
        <v>724</v>
      </c>
      <c r="V8" s="55">
        <f>IF(SUM(G8)&gt;0,RANK(U8,$V$7:$V$36,0),"")</f>
      </c>
      <c r="W8" s="55">
        <f>IF(AND(SUM(Q8)&gt;0,ISNUMBER(S8)),100000*R8+1000*Q8-S8,"")</f>
      </c>
      <c r="X8" s="55">
        <f>IF(AND(SUM(Q8)&gt;0,ISNUMBER(S8)),RANK(W8,$X$7:$X$36,0),"")</f>
      </c>
    </row>
    <row r="9" spans="1:24" ht="15.75" customHeight="1">
      <c r="A9" s="20">
        <v>207</v>
      </c>
      <c r="B9" s="360" t="s">
        <v>454</v>
      </c>
      <c r="C9" s="275" t="s">
        <v>444</v>
      </c>
      <c r="D9" s="197"/>
      <c r="E9" s="100"/>
      <c r="F9" s="49"/>
      <c r="G9" s="73">
        <f t="shared" si="0"/>
      </c>
      <c r="H9" s="49"/>
      <c r="I9" s="29" t="e">
        <f t="shared" si="3"/>
        <v>#VALUE!</v>
      </c>
      <c r="J9" s="63"/>
      <c r="K9" s="72"/>
      <c r="L9" s="49"/>
      <c r="M9" s="73">
        <f t="shared" si="1"/>
      </c>
      <c r="N9" s="17"/>
      <c r="O9" s="21"/>
      <c r="P9" s="67">
        <f t="shared" si="2"/>
      </c>
      <c r="Q9" s="137">
        <f t="shared" si="2"/>
      </c>
      <c r="R9" s="30">
        <f t="shared" si="2"/>
      </c>
      <c r="S9" s="18">
        <f t="shared" si="2"/>
      </c>
      <c r="T9" s="31" t="e">
        <f t="shared" si="4"/>
        <v>#VALUE!</v>
      </c>
      <c r="V9" s="55">
        <f>IF(SUM(G9)&gt;0,RANK(U9,$V$7:$V$36,0),"")</f>
      </c>
      <c r="W9" s="55">
        <f>IF(AND(SUM(Q9)&gt;0,ISNUMBER(S9)),100000*R9+1000*Q9-S9,"")</f>
      </c>
      <c r="X9" s="55">
        <f>IF(AND(SUM(Q9)&gt;0,ISNUMBER(S9)),RANK(W9,$X$7:$X$36,0),"")</f>
      </c>
    </row>
    <row r="10" spans="1:25" ht="15.75" customHeight="1">
      <c r="A10" s="20">
        <v>208</v>
      </c>
      <c r="B10" s="552" t="s">
        <v>710</v>
      </c>
      <c r="C10" s="464" t="s">
        <v>704</v>
      </c>
      <c r="D10" s="197"/>
      <c r="E10" s="72"/>
      <c r="F10" s="49"/>
      <c r="G10" s="73">
        <f t="shared" si="0"/>
      </c>
      <c r="H10" s="49"/>
      <c r="I10" s="29" t="e">
        <f t="shared" si="3"/>
        <v>#VALUE!</v>
      </c>
      <c r="J10" s="63"/>
      <c r="K10" s="72"/>
      <c r="L10" s="49"/>
      <c r="M10" s="73">
        <f t="shared" si="1"/>
      </c>
      <c r="N10" s="17"/>
      <c r="O10" s="21"/>
      <c r="P10" s="67">
        <f t="shared" si="2"/>
      </c>
      <c r="Q10" s="137">
        <f t="shared" si="2"/>
      </c>
      <c r="R10" s="30">
        <f t="shared" si="2"/>
      </c>
      <c r="S10" s="18">
        <f t="shared" si="2"/>
      </c>
      <c r="T10" s="31" t="e">
        <f t="shared" si="4"/>
        <v>#VALUE!</v>
      </c>
      <c r="V10" s="55">
        <f aca="true" t="shared" si="5" ref="V10:V34">IF(SUM(G10)&gt;0,100000*G10+1000*F10-H10,"")</f>
      </c>
      <c r="W10" s="55">
        <f aca="true" t="shared" si="6" ref="W10:W34">IF(SUM(G10)&gt;0,RANK(V10,$V$7:$V$36,0),"")</f>
      </c>
      <c r="X10" s="55">
        <f>IF(AND(SUM(Q10)&gt;0,ISNUMBER(S10)),100000*R10+1000*Q10-S10,"")</f>
      </c>
      <c r="Y10" s="55">
        <f>IF(AND(SUM(Q10)&gt;0,ISNUMBER(S10)),RANK(X10,$X$7:$X$36,0),"")</f>
      </c>
    </row>
    <row r="11" spans="1:25" ht="15.75" customHeight="1">
      <c r="A11" s="20">
        <v>209</v>
      </c>
      <c r="B11" s="292" t="s">
        <v>313</v>
      </c>
      <c r="C11" s="275" t="s">
        <v>209</v>
      </c>
      <c r="D11" s="197">
        <v>0.4131944444444444</v>
      </c>
      <c r="E11" s="72"/>
      <c r="F11" s="49"/>
      <c r="G11" s="73">
        <f t="shared" si="0"/>
      </c>
      <c r="H11" s="49"/>
      <c r="I11" s="29" t="e">
        <f t="shared" si="3"/>
        <v>#VALUE!</v>
      </c>
      <c r="J11" s="63"/>
      <c r="K11" s="72"/>
      <c r="L11" s="49"/>
      <c r="M11" s="73">
        <f t="shared" si="1"/>
      </c>
      <c r="N11" s="43"/>
      <c r="O11" s="21"/>
      <c r="P11" s="67">
        <f t="shared" si="2"/>
      </c>
      <c r="Q11" s="137">
        <f t="shared" si="2"/>
      </c>
      <c r="R11" s="30">
        <f t="shared" si="2"/>
      </c>
      <c r="S11" s="108">
        <f t="shared" si="2"/>
      </c>
      <c r="T11" s="31" t="e">
        <f t="shared" si="4"/>
        <v>#VALUE!</v>
      </c>
      <c r="V11" s="55">
        <f t="shared" si="5"/>
      </c>
      <c r="W11" s="55">
        <f t="shared" si="6"/>
      </c>
      <c r="X11" s="55">
        <f>IF(AND(SUM(Q11)&gt;0,ISNUMBER(S11)),100000*R11+1000*Q11-S11,"")</f>
      </c>
      <c r="Y11" s="55">
        <f>IF(AND(SUM(Q11)&gt;0,ISNUMBER(S11)),RANK(X11,$X$7:$X$36,0),"")</f>
      </c>
    </row>
    <row r="12" spans="1:25" ht="15.75" customHeight="1">
      <c r="A12" s="20">
        <v>210</v>
      </c>
      <c r="B12" s="295" t="s">
        <v>314</v>
      </c>
      <c r="C12" s="275" t="s">
        <v>315</v>
      </c>
      <c r="D12" s="197"/>
      <c r="E12" s="72"/>
      <c r="F12" s="49"/>
      <c r="G12" s="73">
        <f t="shared" si="0"/>
      </c>
      <c r="H12" s="49"/>
      <c r="I12" s="29" t="e">
        <f t="shared" si="3"/>
        <v>#VALUE!</v>
      </c>
      <c r="J12" s="63"/>
      <c r="K12" s="72"/>
      <c r="L12" s="49"/>
      <c r="M12" s="133">
        <f t="shared" si="1"/>
      </c>
      <c r="N12" s="43"/>
      <c r="O12" s="21"/>
      <c r="P12" s="67">
        <f t="shared" si="2"/>
      </c>
      <c r="Q12" s="137">
        <f t="shared" si="2"/>
      </c>
      <c r="R12" s="30">
        <f t="shared" si="2"/>
      </c>
      <c r="S12" s="108">
        <f t="shared" si="2"/>
      </c>
      <c r="T12" s="31" t="e">
        <f t="shared" si="4"/>
        <v>#VALUE!</v>
      </c>
      <c r="V12" s="55">
        <f t="shared" si="5"/>
      </c>
      <c r="W12" s="55">
        <f t="shared" si="6"/>
      </c>
      <c r="X12" s="55">
        <f>IF(AND(SUM(Q12)&gt;0,ISNUMBER(S12)),100000*R12+1000*Q12-S12,"")</f>
      </c>
      <c r="Y12" s="55">
        <f>IF(AND(SUM(Q12)&gt;0,ISNUMBER(S12)),RANK(X12,$X$7:$X$36,0),"")</f>
      </c>
    </row>
    <row r="13" spans="1:25" ht="15.75" customHeight="1">
      <c r="A13" s="20">
        <v>211</v>
      </c>
      <c r="B13" s="292" t="s">
        <v>396</v>
      </c>
      <c r="C13" s="275" t="s">
        <v>397</v>
      </c>
      <c r="D13" s="198"/>
      <c r="E13" s="72"/>
      <c r="F13" s="49"/>
      <c r="G13" s="73">
        <f t="shared" si="0"/>
      </c>
      <c r="H13" s="49"/>
      <c r="I13" s="29" t="e">
        <f t="shared" si="3"/>
        <v>#VALUE!</v>
      </c>
      <c r="J13" s="63"/>
      <c r="K13" s="72"/>
      <c r="L13" s="49"/>
      <c r="M13" s="73">
        <f t="shared" si="1"/>
      </c>
      <c r="N13" s="43"/>
      <c r="O13" s="63"/>
      <c r="P13" s="67">
        <f t="shared" si="2"/>
      </c>
      <c r="Q13" s="79">
        <f t="shared" si="2"/>
      </c>
      <c r="R13" s="30">
        <f t="shared" si="2"/>
      </c>
      <c r="S13" s="108">
        <f t="shared" si="2"/>
      </c>
      <c r="T13" s="31" t="e">
        <f t="shared" si="4"/>
        <v>#VALUE!</v>
      </c>
      <c r="V13" s="55">
        <f t="shared" si="5"/>
      </c>
      <c r="W13" s="55">
        <f t="shared" si="6"/>
      </c>
      <c r="X13" s="55">
        <f>IF(AND(SUM(Q13)&gt;0,ISNUMBER(S13)),100000*R13+1000*Q13-S13,"")</f>
      </c>
      <c r="Y13" s="55">
        <f>IF(AND(SUM(Q13)&gt;0,ISNUMBER(S13)),RANK(X13,$X$7:$X$36,0),"")</f>
      </c>
    </row>
    <row r="14" spans="1:25" ht="15.75" customHeight="1">
      <c r="A14" s="20">
        <v>212</v>
      </c>
      <c r="B14" s="295" t="s">
        <v>398</v>
      </c>
      <c r="C14" s="276" t="s">
        <v>391</v>
      </c>
      <c r="D14" s="197"/>
      <c r="E14" s="72"/>
      <c r="F14" s="49"/>
      <c r="G14" s="73">
        <f t="shared" si="0"/>
      </c>
      <c r="H14" s="49"/>
      <c r="I14" s="29" t="e">
        <f t="shared" si="3"/>
        <v>#VALUE!</v>
      </c>
      <c r="J14" s="63"/>
      <c r="K14" s="134"/>
      <c r="L14" s="135"/>
      <c r="M14" s="136">
        <f t="shared" si="1"/>
      </c>
      <c r="N14" s="340"/>
      <c r="O14" s="344"/>
      <c r="P14" s="68">
        <f t="shared" si="2"/>
      </c>
      <c r="Q14" s="69">
        <f t="shared" si="2"/>
      </c>
      <c r="R14" s="33">
        <f t="shared" si="2"/>
      </c>
      <c r="S14" s="368">
        <f t="shared" si="2"/>
      </c>
      <c r="T14" s="371" t="e">
        <f t="shared" si="4"/>
        <v>#VALUE!</v>
      </c>
      <c r="V14" s="55">
        <f t="shared" si="5"/>
      </c>
      <c r="W14" s="55">
        <f t="shared" si="6"/>
      </c>
      <c r="X14" s="55">
        <f>IF(AND(SUM(Q14)&gt;0,ISNUMBER(S14)),100000*R14+1000*Q14-S14,"")</f>
      </c>
      <c r="Y14" s="55">
        <f>IF(AND(SUM(Q14)&gt;0,ISNUMBER(S14)),RANK(X14,$X$7:$X$36,0),"")</f>
      </c>
    </row>
    <row r="15" spans="1:25" ht="15.75" customHeight="1">
      <c r="A15" s="20">
        <v>213</v>
      </c>
      <c r="B15" s="391" t="s">
        <v>353</v>
      </c>
      <c r="C15" s="275" t="s">
        <v>210</v>
      </c>
      <c r="D15" s="197">
        <v>0.4513888888888889</v>
      </c>
      <c r="E15" s="72"/>
      <c r="F15" s="49"/>
      <c r="G15" s="73">
        <f aca="true" t="shared" si="7" ref="G15:G33">IF(SUM(E15,F15)&gt;0,SUM(E15,F15),"")</f>
      </c>
      <c r="H15" s="49"/>
      <c r="I15" s="29" t="e">
        <f t="shared" si="3"/>
        <v>#VALUE!</v>
      </c>
      <c r="J15" s="240"/>
      <c r="N15" s="55"/>
      <c r="O15" s="23"/>
      <c r="P15" s="85">
        <f>IF(AND(ISNUMBER(E15),ISNUMBER(K15)),SUM(E15,K15),"")</f>
      </c>
      <c r="Q15" s="85">
        <f>IF(AND(ISNUMBER(F16),ISNUMBER(L15)),SUM(F16,L15),"")</f>
      </c>
      <c r="R15" s="245">
        <f>IF(AND(ISNUMBER(G16),ISNUMBER(M15)),SUM(G16,M15),"")</f>
      </c>
      <c r="S15" s="246">
        <f>IF(AND(ISNUMBER(H16),ISNUMBER(N15)),SUM(H16,N15),"")</f>
      </c>
      <c r="T15" s="247">
        <f>IF(Y16&gt;0,Y16,"")</f>
      </c>
      <c r="V15" s="55">
        <f t="shared" si="5"/>
      </c>
      <c r="W15" s="55">
        <f t="shared" si="6"/>
      </c>
      <c r="X15" s="55" t="e">
        <f>IF(AND(SUM(#REF!)&gt;0,ISNUMBER(#REF!)),100000*#REF!+1000*#REF!-#REF!,"")</f>
        <v>#REF!</v>
      </c>
      <c r="Y15" s="55" t="e">
        <f>IF(AND(SUM(#REF!)&gt;0,ISNUMBER(#REF!)),RANK(X15,$X$7:$X$28,0),"")</f>
        <v>#REF!</v>
      </c>
    </row>
    <row r="16" spans="1:25" ht="15.75" customHeight="1">
      <c r="A16" s="20">
        <v>214</v>
      </c>
      <c r="B16" s="391" t="s">
        <v>354</v>
      </c>
      <c r="C16" s="275" t="s">
        <v>361</v>
      </c>
      <c r="D16" s="197"/>
      <c r="E16" s="72"/>
      <c r="F16" s="49"/>
      <c r="G16" s="73">
        <f t="shared" si="7"/>
      </c>
      <c r="H16" s="49"/>
      <c r="I16" s="29" t="e">
        <f t="shared" si="3"/>
        <v>#VALUE!</v>
      </c>
      <c r="J16" s="240"/>
      <c r="K16" s="298" t="s">
        <v>239</v>
      </c>
      <c r="L16" s="301"/>
      <c r="M16" s="301"/>
      <c r="N16" s="301"/>
      <c r="O16" s="301"/>
      <c r="P16" s="301"/>
      <c r="Q16" s="301"/>
      <c r="R16" s="301"/>
      <c r="S16" s="301"/>
      <c r="T16" s="301"/>
      <c r="V16" s="55">
        <f t="shared" si="5"/>
      </c>
      <c r="W16" s="55">
        <f t="shared" si="6"/>
      </c>
      <c r="X16" s="55">
        <f aca="true" t="shared" si="8" ref="X16:X25">IF(AND(SUM(Q15)&gt;0,ISNUMBER(S15)),100000*R15+1000*Q15-S15,"")</f>
      </c>
      <c r="Y16" s="55">
        <f aca="true" t="shared" si="9" ref="Y16:Y25">IF(AND(SUM(Q15)&gt;0,ISNUMBER(S15)),RANK(X16,$X$7:$X$28,0),"")</f>
      </c>
    </row>
    <row r="17" spans="1:25" ht="15.75" customHeight="1">
      <c r="A17" s="20">
        <v>215</v>
      </c>
      <c r="B17" s="543" t="s">
        <v>697</v>
      </c>
      <c r="C17" s="275" t="s">
        <v>598</v>
      </c>
      <c r="D17" s="197"/>
      <c r="E17" s="72"/>
      <c r="F17" s="49"/>
      <c r="G17" s="73">
        <f t="shared" si="7"/>
      </c>
      <c r="H17" s="49"/>
      <c r="I17" s="29" t="e">
        <f t="shared" si="3"/>
        <v>#VALUE!</v>
      </c>
      <c r="J17" s="240"/>
      <c r="K17" s="299" t="s">
        <v>757</v>
      </c>
      <c r="L17" s="300"/>
      <c r="M17" s="300"/>
      <c r="N17" s="300"/>
      <c r="O17" s="300"/>
      <c r="P17" s="300"/>
      <c r="Q17" s="300"/>
      <c r="R17" s="300"/>
      <c r="S17" s="300"/>
      <c r="T17" s="299"/>
      <c r="V17" s="55">
        <f t="shared" si="5"/>
      </c>
      <c r="W17" s="55">
        <f t="shared" si="6"/>
      </c>
      <c r="X17" s="55">
        <f t="shared" si="8"/>
      </c>
      <c r="Y17" s="55">
        <f t="shared" si="9"/>
      </c>
    </row>
    <row r="18" spans="1:29" ht="15.75" customHeight="1">
      <c r="A18" s="20">
        <v>216</v>
      </c>
      <c r="B18" s="290" t="s">
        <v>585</v>
      </c>
      <c r="C18" s="96" t="s">
        <v>586</v>
      </c>
      <c r="D18" s="197"/>
      <c r="E18" s="72"/>
      <c r="F18" s="49"/>
      <c r="G18" s="73">
        <f t="shared" si="7"/>
      </c>
      <c r="H18" s="49"/>
      <c r="I18" s="29" t="e">
        <f t="shared" si="3"/>
        <v>#VALUE!</v>
      </c>
      <c r="J18" s="240"/>
      <c r="O18" s="23"/>
      <c r="P18" s="85">
        <f>IF(AND(ISNUMBER(E18),ISNUMBER(K18)),SUM(E18,K18),"")</f>
      </c>
      <c r="Q18" s="85">
        <f>IF(AND(ISNUMBER(F19),ISNUMBER(L18)),SUM(F19,L18),"")</f>
      </c>
      <c r="R18" s="245">
        <f>IF(AND(ISNUMBER(G19),ISNUMBER(M18)),SUM(G19,M18),"")</f>
      </c>
      <c r="S18" s="246">
        <f>IF(AND(ISNUMBER(H19),ISNUMBER(N18)),SUM(H19,N18),"")</f>
      </c>
      <c r="T18" s="247">
        <f>IF(Y19&gt;0,Y19,"")</f>
      </c>
      <c r="V18" s="55">
        <f t="shared" si="5"/>
      </c>
      <c r="W18" s="55">
        <f t="shared" si="6"/>
      </c>
      <c r="X18" s="55">
        <f t="shared" si="8"/>
      </c>
      <c r="Y18" s="55">
        <f t="shared" si="9"/>
      </c>
      <c r="AA18" s="88"/>
      <c r="AB18" s="88"/>
      <c r="AC18" s="88"/>
    </row>
    <row r="19" spans="1:29" ht="15.75" customHeight="1">
      <c r="A19" s="20">
        <v>217</v>
      </c>
      <c r="B19" s="391" t="s">
        <v>458</v>
      </c>
      <c r="C19" s="275" t="s">
        <v>456</v>
      </c>
      <c r="D19" s="197">
        <v>0.4895833333333333</v>
      </c>
      <c r="E19" s="72"/>
      <c r="F19" s="49"/>
      <c r="G19" s="73">
        <f t="shared" si="7"/>
      </c>
      <c r="H19" s="49"/>
      <c r="I19" s="29" t="e">
        <f t="shared" si="3"/>
        <v>#VALUE!</v>
      </c>
      <c r="J19" s="240"/>
      <c r="K19" s="699"/>
      <c r="L19" s="699"/>
      <c r="M19" s="699"/>
      <c r="N19" s="699"/>
      <c r="O19" s="699"/>
      <c r="P19" s="699"/>
      <c r="Q19" s="699"/>
      <c r="R19" s="699"/>
      <c r="S19" s="246">
        <f>IF(AND(ISNUMBER(H20),ISNUMBER(N19)),SUM(H20,N19),"")</f>
      </c>
      <c r="T19" s="247">
        <f>IF(Y20&gt;0,Y20,"")</f>
      </c>
      <c r="V19" s="55">
        <f t="shared" si="5"/>
      </c>
      <c r="W19" s="55">
        <f t="shared" si="6"/>
      </c>
      <c r="X19" s="55">
        <f t="shared" si="8"/>
      </c>
      <c r="Y19" s="55">
        <f t="shared" si="9"/>
      </c>
      <c r="AA19" s="88"/>
      <c r="AB19" s="88"/>
      <c r="AC19" s="88"/>
    </row>
    <row r="20" spans="1:25" ht="15.75" customHeight="1">
      <c r="A20" s="20">
        <v>218</v>
      </c>
      <c r="B20" s="391" t="s">
        <v>459</v>
      </c>
      <c r="C20" s="275" t="s">
        <v>457</v>
      </c>
      <c r="D20" s="197"/>
      <c r="E20" s="72"/>
      <c r="F20" s="49"/>
      <c r="G20" s="73">
        <f t="shared" si="7"/>
      </c>
      <c r="H20" s="49"/>
      <c r="I20" s="29" t="e">
        <f t="shared" si="3"/>
        <v>#VALUE!</v>
      </c>
      <c r="J20" s="240"/>
      <c r="L20" s="450"/>
      <c r="M20" s="451" t="s">
        <v>711</v>
      </c>
      <c r="O20" s="23"/>
      <c r="P20" s="85"/>
      <c r="Q20" s="85"/>
      <c r="R20" s="245"/>
      <c r="S20" s="246">
        <f>IF(AND(ISNUMBER(H21),ISNUMBER(N20)),SUM(H21,N20),"")</f>
      </c>
      <c r="T20" s="247">
        <f>IF(Y21&gt;0,Y21,"")</f>
      </c>
      <c r="V20" s="55">
        <f t="shared" si="5"/>
      </c>
      <c r="W20" s="55">
        <f t="shared" si="6"/>
      </c>
      <c r="X20" s="55">
        <f t="shared" si="8"/>
      </c>
      <c r="Y20" s="55">
        <f t="shared" si="9"/>
      </c>
    </row>
    <row r="21" spans="1:25" ht="15.75" customHeight="1">
      <c r="A21" s="20">
        <v>219</v>
      </c>
      <c r="B21" s="452" t="s">
        <v>742</v>
      </c>
      <c r="C21" s="577" t="s">
        <v>306</v>
      </c>
      <c r="D21" s="197"/>
      <c r="E21" s="72"/>
      <c r="F21" s="49"/>
      <c r="G21" s="73">
        <f t="shared" si="7"/>
      </c>
      <c r="H21" s="49"/>
      <c r="I21" s="29" t="e">
        <f t="shared" si="3"/>
        <v>#VALUE!</v>
      </c>
      <c r="J21" s="240"/>
      <c r="K21" s="328"/>
      <c r="L21" s="359"/>
      <c r="N21" s="334"/>
      <c r="O21" s="334"/>
      <c r="P21" s="334"/>
      <c r="Q21" s="334"/>
      <c r="R21" s="334"/>
      <c r="S21" s="334"/>
      <c r="T21" s="334"/>
      <c r="V21" s="55">
        <f t="shared" si="5"/>
      </c>
      <c r="W21" s="55">
        <f t="shared" si="6"/>
      </c>
      <c r="X21" s="55">
        <f t="shared" si="8"/>
      </c>
      <c r="Y21" s="55">
        <f t="shared" si="9"/>
      </c>
    </row>
    <row r="22" spans="1:25" ht="15.75" customHeight="1">
      <c r="A22" s="20">
        <v>220</v>
      </c>
      <c r="B22" s="295" t="s">
        <v>316</v>
      </c>
      <c r="C22" s="275" t="s">
        <v>302</v>
      </c>
      <c r="D22" s="199"/>
      <c r="E22" s="72"/>
      <c r="F22" s="49"/>
      <c r="G22" s="93">
        <f t="shared" si="7"/>
      </c>
      <c r="H22" s="49"/>
      <c r="I22" s="29" t="e">
        <f t="shared" si="3"/>
        <v>#VALUE!</v>
      </c>
      <c r="J22" s="240"/>
      <c r="K22" s="700" t="s">
        <v>471</v>
      </c>
      <c r="L22" s="700"/>
      <c r="M22" s="700"/>
      <c r="N22" s="700"/>
      <c r="O22" s="700"/>
      <c r="P22" s="700"/>
      <c r="Q22" s="700"/>
      <c r="R22" s="700"/>
      <c r="S22" s="700"/>
      <c r="T22" s="700"/>
      <c r="U22" s="700"/>
      <c r="V22" s="55">
        <f t="shared" si="5"/>
      </c>
      <c r="W22" s="55">
        <f t="shared" si="6"/>
      </c>
      <c r="X22" s="55">
        <f t="shared" si="8"/>
      </c>
      <c r="Y22" s="55">
        <f t="shared" si="9"/>
      </c>
    </row>
    <row r="23" spans="1:25" ht="15.75" customHeight="1">
      <c r="A23" s="20">
        <v>221</v>
      </c>
      <c r="B23" s="295" t="s">
        <v>399</v>
      </c>
      <c r="C23" s="96" t="s">
        <v>96</v>
      </c>
      <c r="D23" s="197">
        <v>0.5277777777777778</v>
      </c>
      <c r="E23" s="72"/>
      <c r="F23" s="49"/>
      <c r="G23" s="73">
        <f t="shared" si="7"/>
      </c>
      <c r="H23" s="49"/>
      <c r="I23" s="29" t="e">
        <f t="shared" si="3"/>
        <v>#VALUE!</v>
      </c>
      <c r="J23" s="241"/>
      <c r="O23" s="23"/>
      <c r="R23" s="245">
        <f>IF(AND(ISNUMBER(G24),ISNUMBER(M23)),SUM(G24,M23),"")</f>
      </c>
      <c r="S23" s="246">
        <f>IF(AND(ISNUMBER(H24),ISNUMBER(N23)),SUM(H24,N23),"")</f>
      </c>
      <c r="T23" s="247">
        <f>IF(Y24&gt;0,Y24,"")</f>
      </c>
      <c r="U23" s="56"/>
      <c r="V23" s="55">
        <f t="shared" si="5"/>
      </c>
      <c r="W23" s="55">
        <f t="shared" si="6"/>
      </c>
      <c r="X23" s="56">
        <f t="shared" si="8"/>
      </c>
      <c r="Y23" s="56">
        <f t="shared" si="9"/>
      </c>
    </row>
    <row r="24" spans="1:25" ht="15.75" customHeight="1">
      <c r="A24" s="20">
        <v>222</v>
      </c>
      <c r="B24" s="292" t="s">
        <v>400</v>
      </c>
      <c r="C24" s="275" t="s">
        <v>15</v>
      </c>
      <c r="D24" s="197"/>
      <c r="E24" s="72"/>
      <c r="F24" s="49"/>
      <c r="G24" s="73">
        <f t="shared" si="7"/>
      </c>
      <c r="H24" s="49"/>
      <c r="I24" s="29" t="e">
        <f t="shared" si="3"/>
        <v>#VALUE!</v>
      </c>
      <c r="J24" s="240"/>
      <c r="K24" s="701" t="s">
        <v>758</v>
      </c>
      <c r="L24" s="701"/>
      <c r="M24" s="701"/>
      <c r="N24" s="701"/>
      <c r="O24" s="701"/>
      <c r="P24" s="701"/>
      <c r="Q24" s="701"/>
      <c r="R24" s="245">
        <f>IF(AND(ISNUMBER(G25),ISNUMBER(M24)),SUM(G25,M24),"")</f>
      </c>
      <c r="S24" s="246">
        <f>IF(AND(ISNUMBER(H25),ISNUMBER(N24)),SUM(H25,N24),"")</f>
      </c>
      <c r="T24" s="247">
        <f>IF(Y25&gt;0,Y25,"")</f>
      </c>
      <c r="V24" s="55">
        <f t="shared" si="5"/>
      </c>
      <c r="W24" s="55">
        <f t="shared" si="6"/>
      </c>
      <c r="X24" s="55">
        <f>IF(AND(SUM(C7)&gt;0,ISNUMBER(S23)),100000*R23+1000*C7-S23,"")</f>
      </c>
      <c r="Y24" s="55">
        <f>IF(AND(SUM(C7)&gt;0,ISNUMBER(S23)),RANK(X24,$X$7:$X$28,0),"")</f>
      </c>
    </row>
    <row r="25" spans="1:25" ht="15.75" customHeight="1">
      <c r="A25" s="20">
        <v>223</v>
      </c>
      <c r="B25" s="295" t="s">
        <v>587</v>
      </c>
      <c r="C25" s="425" t="s">
        <v>241</v>
      </c>
      <c r="D25" s="197"/>
      <c r="E25" s="72"/>
      <c r="F25" s="49"/>
      <c r="G25" s="73">
        <f t="shared" si="7"/>
      </c>
      <c r="H25" s="49"/>
      <c r="I25" s="29" t="e">
        <f t="shared" si="3"/>
        <v>#VALUE!</v>
      </c>
      <c r="J25" s="240"/>
      <c r="K25" s="423" t="s">
        <v>759</v>
      </c>
      <c r="S25" s="246">
        <f>IF(AND(ISNUMBER(H26),ISNUMBER(N25)),SUM(H26,N25),"")</f>
      </c>
      <c r="T25" s="247">
        <f>IF(Y26&gt;0,Y26,"")</f>
      </c>
      <c r="V25" s="55">
        <f t="shared" si="5"/>
      </c>
      <c r="W25" s="55">
        <f t="shared" si="6"/>
      </c>
      <c r="X25" s="55">
        <f t="shared" si="8"/>
      </c>
      <c r="Y25" s="55">
        <f t="shared" si="9"/>
      </c>
    </row>
    <row r="26" spans="1:28" ht="15.75" customHeight="1">
      <c r="A26" s="20">
        <v>224</v>
      </c>
      <c r="B26" s="292" t="s">
        <v>588</v>
      </c>
      <c r="C26" s="425" t="s">
        <v>589</v>
      </c>
      <c r="D26" s="197"/>
      <c r="E26" s="72"/>
      <c r="F26" s="49"/>
      <c r="G26" s="73">
        <f t="shared" si="7"/>
      </c>
      <c r="H26" s="49"/>
      <c r="I26" s="29" t="e">
        <f t="shared" si="3"/>
        <v>#VALUE!</v>
      </c>
      <c r="J26" s="240"/>
      <c r="O26" s="23"/>
      <c r="S26" s="246">
        <f>IF(AND(ISNUMBER(H27),ISNUMBER(N26)),SUM(H27,N26),"")</f>
      </c>
      <c r="T26" s="247">
        <f>IF(Y27&gt;0,Y27,"")</f>
      </c>
      <c r="V26" s="55">
        <f t="shared" si="5"/>
      </c>
      <c r="W26" s="55">
        <f t="shared" si="6"/>
      </c>
      <c r="X26" s="55">
        <f aca="true" t="shared" si="10" ref="X26:X32">IF(AND(SUM(AA26)&gt;0,ISNUMBER(S25)),100000*AB26+1000*AA26-S25,"")</f>
      </c>
      <c r="Y26" s="55">
        <f aca="true" t="shared" si="11" ref="Y26:Y32">IF(AND(SUM(AA26)&gt;0,ISNUMBER(S25)),RANK(X26,$X$7:$X$28,0),"")</f>
      </c>
      <c r="Z26" s="697" t="s">
        <v>197</v>
      </c>
      <c r="AA26" s="698"/>
      <c r="AB26" s="698"/>
    </row>
    <row r="27" spans="1:28" ht="15.75" customHeight="1">
      <c r="A27" s="20">
        <v>225</v>
      </c>
      <c r="B27" s="571" t="s">
        <v>342</v>
      </c>
      <c r="C27" s="655" t="s">
        <v>206</v>
      </c>
      <c r="D27" s="197">
        <v>0.5659722222222222</v>
      </c>
      <c r="E27" s="338" t="s">
        <v>708</v>
      </c>
      <c r="F27" s="49"/>
      <c r="G27" s="73">
        <f t="shared" si="7"/>
      </c>
      <c r="H27" s="49"/>
      <c r="I27" s="29" t="e">
        <f t="shared" si="3"/>
        <v>#VALUE!</v>
      </c>
      <c r="J27" s="240"/>
      <c r="K27" s="649"/>
      <c r="P27" s="56"/>
      <c r="Q27" s="56"/>
      <c r="R27" s="56"/>
      <c r="S27" s="246">
        <f>IF(AND(ISNUMBER(H28),ISNUMBER(N27)),SUM(H28,N27),"")</f>
      </c>
      <c r="T27" s="247">
        <f>IF(Y28&gt;0,Y28,"")</f>
      </c>
      <c r="V27" s="55">
        <f t="shared" si="5"/>
      </c>
      <c r="W27" s="55">
        <f t="shared" si="6"/>
      </c>
      <c r="X27" s="55">
        <f t="shared" si="10"/>
      </c>
      <c r="Y27" s="55">
        <f t="shared" si="11"/>
      </c>
      <c r="Z27" s="697" t="s">
        <v>198</v>
      </c>
      <c r="AA27" s="698"/>
      <c r="AB27" s="698"/>
    </row>
    <row r="28" spans="1:28" s="56" customFormat="1" ht="15.75" customHeight="1">
      <c r="A28" s="20">
        <v>226</v>
      </c>
      <c r="B28" s="291" t="s">
        <v>682</v>
      </c>
      <c r="C28" s="285" t="s">
        <v>683</v>
      </c>
      <c r="D28" s="197"/>
      <c r="E28" s="72"/>
      <c r="F28" s="49"/>
      <c r="G28" s="73">
        <f t="shared" si="7"/>
      </c>
      <c r="H28" s="49"/>
      <c r="I28" s="29" t="e">
        <f t="shared" si="3"/>
        <v>#VALUE!</v>
      </c>
      <c r="J28" s="240"/>
      <c r="K28" s="650"/>
      <c r="L28" s="58"/>
      <c r="M28" s="58"/>
      <c r="N28" s="58"/>
      <c r="O28" s="58"/>
      <c r="P28" s="58"/>
      <c r="Q28" s="58"/>
      <c r="R28" s="58"/>
      <c r="S28" s="58"/>
      <c r="T28" s="55"/>
      <c r="U28" s="55"/>
      <c r="V28" s="55">
        <f t="shared" si="5"/>
      </c>
      <c r="W28" s="55">
        <f t="shared" si="6"/>
      </c>
      <c r="X28" s="55">
        <f t="shared" si="10"/>
      </c>
      <c r="Y28" s="55">
        <f t="shared" si="11"/>
      </c>
      <c r="Z28" s="697" t="s">
        <v>199</v>
      </c>
      <c r="AA28" s="698"/>
      <c r="AB28" s="698"/>
    </row>
    <row r="29" spans="1:26" ht="15.75" customHeight="1">
      <c r="A29" s="20">
        <v>227</v>
      </c>
      <c r="B29" s="295" t="s">
        <v>684</v>
      </c>
      <c r="C29" s="285" t="s">
        <v>219</v>
      </c>
      <c r="D29" s="197"/>
      <c r="E29" s="72"/>
      <c r="F29" s="49"/>
      <c r="G29" s="73">
        <f t="shared" si="7"/>
      </c>
      <c r="H29" s="49"/>
      <c r="I29" s="29" t="e">
        <f t="shared" si="3"/>
        <v>#VALUE!</v>
      </c>
      <c r="K29" s="650"/>
      <c r="L29" s="55"/>
      <c r="O29" s="55"/>
      <c r="S29" s="55"/>
      <c r="T29" s="55"/>
      <c r="V29" s="55">
        <f t="shared" si="5"/>
      </c>
      <c r="W29" s="55">
        <f t="shared" si="6"/>
      </c>
      <c r="X29" s="55">
        <f t="shared" si="10"/>
      </c>
      <c r="Y29" s="55">
        <f t="shared" si="11"/>
      </c>
      <c r="Z29" s="295" t="s">
        <v>200</v>
      </c>
    </row>
    <row r="30" spans="1:27" ht="15.75" customHeight="1">
      <c r="A30" s="20">
        <v>228</v>
      </c>
      <c r="B30" s="295" t="s">
        <v>685</v>
      </c>
      <c r="C30" s="285" t="s">
        <v>686</v>
      </c>
      <c r="D30" s="197"/>
      <c r="E30" s="72"/>
      <c r="F30" s="49"/>
      <c r="G30" s="73">
        <f t="shared" si="7"/>
      </c>
      <c r="H30" s="49"/>
      <c r="I30" s="29" t="e">
        <f t="shared" si="3"/>
        <v>#VALUE!</v>
      </c>
      <c r="K30" s="650"/>
      <c r="V30" s="55">
        <f t="shared" si="5"/>
      </c>
      <c r="W30" s="55">
        <f t="shared" si="6"/>
      </c>
      <c r="X30" s="55">
        <f t="shared" si="10"/>
      </c>
      <c r="Y30" s="55">
        <f t="shared" si="11"/>
      </c>
      <c r="Z30" s="295" t="s">
        <v>201</v>
      </c>
      <c r="AA30" s="58"/>
    </row>
    <row r="31" spans="1:28" ht="15.75" customHeight="1">
      <c r="A31" s="20">
        <v>229</v>
      </c>
      <c r="B31" s="449" t="s">
        <v>687</v>
      </c>
      <c r="C31" s="285" t="s">
        <v>302</v>
      </c>
      <c r="D31" s="197">
        <v>0.6041666666666666</v>
      </c>
      <c r="E31" s="72"/>
      <c r="F31" s="49"/>
      <c r="G31" s="73">
        <f t="shared" si="7"/>
      </c>
      <c r="H31" s="49"/>
      <c r="I31" s="29" t="e">
        <f t="shared" si="3"/>
        <v>#VALUE!</v>
      </c>
      <c r="K31" s="650"/>
      <c r="V31" s="55">
        <f t="shared" si="5"/>
      </c>
      <c r="W31" s="55">
        <f t="shared" si="6"/>
      </c>
      <c r="X31" s="55">
        <f>IF(AND(SUM(AA31)&gt;0,ISNUMBER(#REF!)),100000*AB31+1000*AA31-#REF!,"")</f>
      </c>
      <c r="Y31" s="55">
        <f>IF(AND(SUM(AA31)&gt;0,ISNUMBER(#REF!)),RANK(X31,$X$7:$X$28,0),"")</f>
      </c>
      <c r="Z31" s="292" t="s">
        <v>176</v>
      </c>
      <c r="AA31" s="58"/>
      <c r="AB31" s="58"/>
    </row>
    <row r="32" spans="1:28" ht="15.75" customHeight="1">
      <c r="A32" s="20">
        <v>230</v>
      </c>
      <c r="B32" s="295" t="s">
        <v>584</v>
      </c>
      <c r="C32" s="285" t="s">
        <v>165</v>
      </c>
      <c r="D32" s="197"/>
      <c r="E32" s="72"/>
      <c r="F32" s="49"/>
      <c r="G32" s="73">
        <f t="shared" si="7"/>
      </c>
      <c r="H32" s="49"/>
      <c r="I32" s="29" t="e">
        <f t="shared" si="3"/>
        <v>#VALUE!</v>
      </c>
      <c r="K32" s="650"/>
      <c r="V32" s="55">
        <f t="shared" si="5"/>
      </c>
      <c r="W32" s="55">
        <f t="shared" si="6"/>
      </c>
      <c r="X32" s="55">
        <f t="shared" si="10"/>
      </c>
      <c r="Y32" s="55">
        <f t="shared" si="11"/>
      </c>
      <c r="Z32" s="292" t="s">
        <v>177</v>
      </c>
      <c r="AA32" s="58"/>
      <c r="AB32" s="58"/>
    </row>
    <row r="33" spans="1:28" ht="15.75" customHeight="1">
      <c r="A33" s="20">
        <v>231</v>
      </c>
      <c r="B33" s="295" t="s">
        <v>703</v>
      </c>
      <c r="C33" s="285" t="s">
        <v>385</v>
      </c>
      <c r="D33" s="197"/>
      <c r="E33" s="72"/>
      <c r="F33" s="49"/>
      <c r="G33" s="73">
        <f t="shared" si="7"/>
      </c>
      <c r="H33" s="49"/>
      <c r="I33" s="29" t="e">
        <f t="shared" si="3"/>
        <v>#VALUE!</v>
      </c>
      <c r="K33" s="650"/>
      <c r="V33" s="55">
        <f t="shared" si="5"/>
      </c>
      <c r="W33" s="55">
        <f t="shared" si="6"/>
      </c>
      <c r="X33" s="55">
        <f>IF(AND(SUM(AA33)&gt;0,ISNUMBER(#REF!)),100000*AB33+1000*AA33-#REF!,"")</f>
      </c>
      <c r="Y33" s="55">
        <f>IF(AND(SUM(AA33)&gt;0,ISNUMBER(#REF!)),RANK(X33,$X$7:$X$28,0),"")</f>
      </c>
      <c r="Z33" s="292" t="s">
        <v>202</v>
      </c>
      <c r="AA33" s="58"/>
      <c r="AB33" s="58"/>
    </row>
    <row r="34" spans="1:25" ht="15.75" customHeight="1">
      <c r="A34" s="20">
        <v>232</v>
      </c>
      <c r="B34" s="391" t="s">
        <v>455</v>
      </c>
      <c r="C34" s="275" t="s">
        <v>452</v>
      </c>
      <c r="D34" s="197"/>
      <c r="E34" s="346"/>
      <c r="F34" s="315"/>
      <c r="G34" s="307"/>
      <c r="H34" s="315"/>
      <c r="I34" s="317" t="e">
        <f t="shared" si="3"/>
        <v>#N/A</v>
      </c>
      <c r="K34" s="650"/>
      <c r="V34" s="55">
        <f t="shared" si="5"/>
      </c>
      <c r="W34" s="55">
        <f t="shared" si="6"/>
      </c>
      <c r="X34" s="55">
        <f>IF(AND(SUM(Q33)&gt;0,ISNUMBER(S33)),100000*R33+1000*Q33-S33,"")</f>
      </c>
      <c r="Y34" s="55">
        <f>IF(AND(SUM(Q33)&gt;0,ISNUMBER(S33)),RANK(X34,$X$7:$X$28,0),"")</f>
      </c>
    </row>
    <row r="35" spans="1:11" ht="15.75" customHeight="1">
      <c r="A35" s="20">
        <v>233</v>
      </c>
      <c r="B35" s="292" t="s">
        <v>705</v>
      </c>
      <c r="C35" s="408" t="s">
        <v>603</v>
      </c>
      <c r="D35" s="197">
        <v>0.642361111111111</v>
      </c>
      <c r="E35" s="338"/>
      <c r="F35" s="49"/>
      <c r="G35" s="93"/>
      <c r="H35" s="49"/>
      <c r="I35" s="266" t="e">
        <f t="shared" si="3"/>
        <v>#N/A</v>
      </c>
      <c r="K35" s="650"/>
    </row>
    <row r="36" spans="1:25" ht="15.75" customHeight="1">
      <c r="A36" s="20">
        <v>234</v>
      </c>
      <c r="B36" s="295" t="s">
        <v>706</v>
      </c>
      <c r="C36" s="285" t="s">
        <v>671</v>
      </c>
      <c r="D36" s="197"/>
      <c r="E36" s="338"/>
      <c r="F36" s="49"/>
      <c r="G36" s="93"/>
      <c r="H36" s="49"/>
      <c r="I36" s="266" t="e">
        <f t="shared" si="3"/>
        <v>#N/A</v>
      </c>
      <c r="K36" s="650"/>
      <c r="V36" s="55">
        <f>IF(SUM(G36)&gt;0,100000*G36+1000*F36-H36,"")</f>
      </c>
      <c r="W36" s="55">
        <f>IF(SUM(G36)&gt;0,RANK(V36,$V$7:$V$36,0),"")</f>
      </c>
      <c r="X36" s="55">
        <f>IF(AND(SUM(Q35)&gt;0,ISNUMBER(S35)),100000*R35+1000*Q35-S35,"")</f>
      </c>
      <c r="Y36" s="55">
        <f>IF(AND(SUM(Q35)&gt;0,ISNUMBER(S35)),RANK(X36,$X$7:$X$28,0),"")</f>
      </c>
    </row>
    <row r="37" spans="1:20" ht="14.25">
      <c r="A37" s="20">
        <v>235</v>
      </c>
      <c r="B37" s="292" t="s">
        <v>256</v>
      </c>
      <c r="C37" s="406" t="s">
        <v>206</v>
      </c>
      <c r="D37" s="197"/>
      <c r="E37" s="338"/>
      <c r="F37" s="49"/>
      <c r="G37" s="93">
        <f>IF(SUM(E34,F37)&gt;0,SUM(E34,F37),"")</f>
      </c>
      <c r="H37" s="49"/>
      <c r="I37" s="266" t="e">
        <f t="shared" si="3"/>
        <v>#VALUE!</v>
      </c>
      <c r="Q37" s="55"/>
      <c r="R37" s="55"/>
      <c r="S37" s="55"/>
      <c r="T37" s="55"/>
    </row>
    <row r="38" spans="1:20" ht="14.25">
      <c r="A38" s="24">
        <v>236</v>
      </c>
      <c r="B38" s="363" t="s">
        <v>229</v>
      </c>
      <c r="C38" s="332" t="s">
        <v>15</v>
      </c>
      <c r="D38" s="230"/>
      <c r="E38" s="289"/>
      <c r="F38" s="135"/>
      <c r="G38" s="136">
        <f>IF(SUM(E38,F38)&gt;0,SUM(E38,F38),"")</f>
      </c>
      <c r="H38" s="135"/>
      <c r="I38" s="111" t="e">
        <f t="shared" si="3"/>
        <v>#VALUE!</v>
      </c>
      <c r="Q38" s="55"/>
      <c r="R38" s="55"/>
      <c r="S38" s="55"/>
      <c r="T38" s="55"/>
    </row>
  </sheetData>
  <sheetProtection/>
  <mergeCells count="7">
    <mergeCell ref="A1:T1"/>
    <mergeCell ref="Z26:AB26"/>
    <mergeCell ref="Z27:AB27"/>
    <mergeCell ref="Z28:AB28"/>
    <mergeCell ref="K19:R19"/>
    <mergeCell ref="K22:U22"/>
    <mergeCell ref="K24:Q24"/>
  </mergeCells>
  <conditionalFormatting sqref="B1:B65536">
    <cfRule type="duplicateValues" priority="1" dxfId="0" stopIfTrue="1">
      <formula>AND(COUNTIF($B$1:$B$65536,B1)&gt;1,NOT(ISBLANK(B1)))</formula>
    </cfRule>
  </conditionalFormatting>
  <conditionalFormatting sqref="E7:E26">
    <cfRule type="cellIs" priority="27" dxfId="3" operator="lessThan" stopIfTrue="1">
      <formula>360</formula>
    </cfRule>
    <cfRule type="cellIs" priority="28" dxfId="34" operator="between" stopIfTrue="1">
      <formula>360</formula>
      <formula>399</formula>
    </cfRule>
    <cfRule type="cellIs" priority="29" dxfId="33" operator="greaterThanOrEqual" stopIfTrue="1">
      <formula>400</formula>
    </cfRule>
  </conditionalFormatting>
  <conditionalFormatting sqref="E28:E38">
    <cfRule type="cellIs" priority="15" dxfId="3" operator="lessThan" stopIfTrue="1">
      <formula>360</formula>
    </cfRule>
    <cfRule type="cellIs" priority="16" dxfId="34" operator="between" stopIfTrue="1">
      <formula>360</formula>
      <formula>399</formula>
    </cfRule>
    <cfRule type="cellIs" priority="17" dxfId="33" operator="greaterThanOrEqual" stopIfTrue="1">
      <formula>400</formula>
    </cfRule>
  </conditionalFormatting>
  <conditionalFormatting sqref="E7:F26 F27">
    <cfRule type="cellIs" priority="26" dxfId="32" operator="equal" stopIfTrue="1">
      <formula>""</formula>
    </cfRule>
  </conditionalFormatting>
  <conditionalFormatting sqref="F7:F35">
    <cfRule type="cellIs" priority="30" dxfId="3" operator="lessThan" stopIfTrue="1">
      <formula>140</formula>
    </cfRule>
    <cfRule type="cellIs" priority="31" dxfId="7" operator="between" stopIfTrue="1">
      <formula>140</formula>
      <formula>199</formula>
    </cfRule>
    <cfRule type="cellIs" priority="32" dxfId="8" operator="greaterThanOrEqual" stopIfTrue="1">
      <formula>200</formula>
    </cfRule>
  </conditionalFormatting>
  <conditionalFormatting sqref="G7:G38">
    <cfRule type="cellIs" priority="21" dxfId="3" operator="lessThan" stopIfTrue="1">
      <formula>500</formula>
    </cfRule>
    <cfRule type="cellIs" priority="22" dxfId="7" operator="between" stopIfTrue="1">
      <formula>501</formula>
      <formula>549</formula>
    </cfRule>
    <cfRule type="cellIs" priority="23" dxfId="8" operator="greaterThanOrEqual" stopIfTrue="1">
      <formula>550</formula>
    </cfRule>
  </conditionalFormatting>
  <conditionalFormatting sqref="H7:H38 E28:F38">
    <cfRule type="cellIs" priority="14" dxfId="32" operator="equal" stopIfTrue="1">
      <formula>""</formula>
    </cfRule>
  </conditionalFormatting>
  <conditionalFormatting sqref="H7:H38 F36:F38">
    <cfRule type="cellIs" priority="18" dxfId="3" operator="lessThan" stopIfTrue="1">
      <formula>140</formula>
    </cfRule>
    <cfRule type="cellIs" priority="19" dxfId="7" operator="between" stopIfTrue="1">
      <formula>140</formula>
      <formula>199</formula>
    </cfRule>
    <cfRule type="cellIs" priority="20" dxfId="8" operator="greaterThanOrEqual" stopIfTrue="1">
      <formula>200</formula>
    </cfRule>
  </conditionalFormatting>
  <conditionalFormatting sqref="H38">
    <cfRule type="cellIs" priority="203" dxfId="32" operator="equal" stopIfTrue="1">
      <formula>""</formula>
    </cfRule>
    <cfRule type="cellIs" priority="237" dxfId="3" operator="lessThan" stopIfTrue="1">
      <formula>140</formula>
    </cfRule>
    <cfRule type="cellIs" priority="238" dxfId="7" operator="between" stopIfTrue="1">
      <formula>140</formula>
      <formula>199</formula>
    </cfRule>
    <cfRule type="cellIs" priority="239" dxfId="8" operator="greaterThanOrEqual" stopIfTrue="1">
      <formula>200</formula>
    </cfRule>
  </conditionalFormatting>
  <conditionalFormatting sqref="I7:I38">
    <cfRule type="cellIs" priority="2" dxfId="7" operator="between" stopIfTrue="1">
      <formula>1</formula>
      <formula>8</formula>
    </cfRule>
    <cfRule type="cellIs" priority="3" dxfId="3" operator="greaterThanOrEqual" stopIfTrue="1">
      <formula>9</formula>
    </cfRule>
  </conditionalFormatting>
  <conditionalFormatting sqref="K7:K14">
    <cfRule type="cellIs" priority="151" dxfId="3" operator="lessThan" stopIfTrue="1">
      <formula>360</formula>
    </cfRule>
    <cfRule type="cellIs" priority="152" dxfId="34" operator="between" stopIfTrue="1">
      <formula>360</formula>
      <formula>399</formula>
    </cfRule>
    <cfRule type="cellIs" priority="153" dxfId="33" operator="greaterThanOrEqual" stopIfTrue="1">
      <formula>400</formula>
    </cfRule>
  </conditionalFormatting>
  <conditionalFormatting sqref="K7:L14 N7:N14">
    <cfRule type="cellIs" priority="150" dxfId="32" operator="equal" stopIfTrue="1">
      <formula>""</formula>
    </cfRule>
  </conditionalFormatting>
  <conditionalFormatting sqref="L7:L14">
    <cfRule type="cellIs" priority="157" dxfId="3" operator="lessThan" stopIfTrue="1">
      <formula>140</formula>
    </cfRule>
    <cfRule type="cellIs" priority="158" dxfId="7" operator="between" stopIfTrue="1">
      <formula>140</formula>
      <formula>199</formula>
    </cfRule>
    <cfRule type="cellIs" priority="159" dxfId="8" operator="greaterThanOrEqual" stopIfTrue="1">
      <formula>200</formula>
    </cfRule>
  </conditionalFormatting>
  <conditionalFormatting sqref="M7:M14">
    <cfRule type="cellIs" priority="154" dxfId="3" operator="lessThan" stopIfTrue="1">
      <formula>500</formula>
    </cfRule>
    <cfRule type="cellIs" priority="155" dxfId="7" operator="between" stopIfTrue="1">
      <formula>501</formula>
      <formula>549</formula>
    </cfRule>
    <cfRule type="cellIs" priority="156" dxfId="8" operator="greaterThanOrEqual" stopIfTrue="1">
      <formula>550</formula>
    </cfRule>
  </conditionalFormatting>
  <conditionalFormatting sqref="N7:N13 S18:S20 S23:S27">
    <cfRule type="cellIs" priority="271" dxfId="8" operator="equal" stopIfTrue="1">
      <formula>0</formula>
    </cfRule>
  </conditionalFormatting>
  <conditionalFormatting sqref="N9 N13">
    <cfRule type="cellIs" priority="266" dxfId="7" operator="equal" stopIfTrue="1">
      <formula>1</formula>
    </cfRule>
    <cfRule type="cellIs" priority="267" dxfId="22" operator="greaterThan" stopIfTrue="1">
      <formula>1</formula>
    </cfRule>
  </conditionalFormatting>
  <conditionalFormatting sqref="N9">
    <cfRule type="cellIs" priority="265" dxfId="8" operator="equal" stopIfTrue="1">
      <formula>0</formula>
    </cfRule>
  </conditionalFormatting>
  <conditionalFormatting sqref="N13:N14 S7:S15">
    <cfRule type="cellIs" priority="165" dxfId="8" operator="equal" stopIfTrue="1">
      <formula>0</formula>
    </cfRule>
  </conditionalFormatting>
  <conditionalFormatting sqref="N14">
    <cfRule type="cellIs" priority="162" dxfId="8" operator="equal" stopIfTrue="1">
      <formula>0</formula>
    </cfRule>
    <cfRule type="cellIs" priority="163" dxfId="7" operator="equal" stopIfTrue="1">
      <formula>1</formula>
    </cfRule>
    <cfRule type="cellIs" priority="164" dxfId="22" operator="greaterThan" stopIfTrue="1">
      <formula>1</formula>
    </cfRule>
  </conditionalFormatting>
  <conditionalFormatting sqref="P7:P14">
    <cfRule type="cellIs" priority="206" dxfId="3" operator="lessThan" stopIfTrue="1">
      <formula>720</formula>
    </cfRule>
    <cfRule type="cellIs" priority="211" dxfId="8" operator="greaterThanOrEqual" stopIfTrue="1">
      <formula>800</formula>
    </cfRule>
    <cfRule type="cellIs" priority="212" dxfId="7" operator="between" stopIfTrue="1">
      <formula>720</formula>
      <formula>799</formula>
    </cfRule>
  </conditionalFormatting>
  <conditionalFormatting sqref="P15 P18 P20">
    <cfRule type="cellIs" priority="282" dxfId="8" operator="greaterThanOrEqual" stopIfTrue="1">
      <formula>600</formula>
    </cfRule>
    <cfRule type="cellIs" priority="283" dxfId="7" operator="greaterThanOrEqual" stopIfTrue="1">
      <formula>550</formula>
    </cfRule>
  </conditionalFormatting>
  <conditionalFormatting sqref="Q7:Q12">
    <cfRule type="cellIs" priority="205" dxfId="3" operator="lessThan" stopIfTrue="1">
      <formula>280</formula>
    </cfRule>
    <cfRule type="cellIs" priority="209" dxfId="8" operator="greaterThanOrEqual" stopIfTrue="1">
      <formula>400</formula>
    </cfRule>
    <cfRule type="cellIs" priority="210" dxfId="7" operator="between" stopIfTrue="1">
      <formula>280</formula>
      <formula>399</formula>
    </cfRule>
  </conditionalFormatting>
  <conditionalFormatting sqref="Q13:Q15">
    <cfRule type="cellIs" priority="168" dxfId="8" operator="greaterThanOrEqual" stopIfTrue="1">
      <formula>300</formula>
    </cfRule>
    <cfRule type="cellIs" priority="169" dxfId="7" operator="greaterThanOrEqual" stopIfTrue="1">
      <formula>250</formula>
    </cfRule>
  </conditionalFormatting>
  <conditionalFormatting sqref="Q18 Q20">
    <cfRule type="cellIs" priority="280" dxfId="8" operator="greaterThanOrEqual" stopIfTrue="1">
      <formula>300</formula>
    </cfRule>
    <cfRule type="cellIs" priority="281" dxfId="7" operator="greaterThanOrEqual" stopIfTrue="1">
      <formula>250</formula>
    </cfRule>
  </conditionalFormatting>
  <conditionalFormatting sqref="R7:R14">
    <cfRule type="cellIs" priority="4" dxfId="3" operator="lessThan" stopIfTrue="1">
      <formula>1000</formula>
    </cfRule>
    <cfRule type="cellIs" priority="5" dxfId="8" operator="greaterThanOrEqual" stopIfTrue="1">
      <formula>1100</formula>
    </cfRule>
    <cfRule type="cellIs" priority="6" dxfId="7" operator="between" stopIfTrue="1">
      <formula>1000</formula>
      <formula>1099</formula>
    </cfRule>
  </conditionalFormatting>
  <conditionalFormatting sqref="R15 R18 R20 R23:R24">
    <cfRule type="cellIs" priority="278" dxfId="8" operator="greaterThanOrEqual" stopIfTrue="1">
      <formula>900</formula>
    </cfRule>
    <cfRule type="cellIs" priority="279" dxfId="7" operator="greaterThanOrEqual" stopIfTrue="1">
      <formula>800</formula>
    </cfRule>
  </conditionalFormatting>
  <conditionalFormatting sqref="T7:T15 T18:T20 T23:T27">
    <cfRule type="cellIs" priority="254" dxfId="4" operator="between" stopIfTrue="1">
      <formula>1</formula>
      <formula>3</formula>
    </cfRule>
    <cfRule type="cellIs" priority="255" dxfId="3" operator="between" stopIfTrue="1">
      <formula>4</formula>
      <formula>6</formula>
    </cfRule>
  </conditionalFormatting>
  <printOptions horizontalCentered="1"/>
  <pageMargins left="0.3937007874015748" right="0.15748031496062992" top="0.11811023622047245" bottom="0.11811023622047245" header="0.5118110236220472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7">
      <selection activeCell="K42" sqref="K42"/>
    </sheetView>
  </sheetViews>
  <sheetFormatPr defaultColWidth="11.421875" defaultRowHeight="12.75"/>
  <cols>
    <col min="1" max="1" width="3.421875" style="58" customWidth="1"/>
    <col min="2" max="2" width="24.7109375" style="55" customWidth="1"/>
    <col min="3" max="3" width="20.7109375" style="55" customWidth="1"/>
    <col min="4" max="4" width="5.28125" style="58" customWidth="1"/>
    <col min="5" max="7" width="5.8515625" style="58" customWidth="1"/>
    <col min="8" max="8" width="3.8515625" style="58" customWidth="1"/>
    <col min="9" max="9" width="4.7109375" style="58" customWidth="1"/>
    <col min="10" max="10" width="2.421875" style="58" customWidth="1"/>
    <col min="11" max="13" width="6.28125" style="58" customWidth="1"/>
    <col min="14" max="14" width="4.00390625" style="58" customWidth="1"/>
    <col min="15" max="15" width="0.9921875" style="58" customWidth="1"/>
    <col min="16" max="17" width="7.8515625" style="58" customWidth="1"/>
    <col min="18" max="18" width="10.421875" style="58" customWidth="1"/>
    <col min="19" max="19" width="4.421875" style="58" customWidth="1"/>
    <col min="20" max="20" width="4.7109375" style="58" customWidth="1"/>
    <col min="21" max="16384" width="11.421875" style="55" customWidth="1"/>
  </cols>
  <sheetData>
    <row r="1" spans="1:20" ht="24" customHeight="1">
      <c r="A1" s="696" t="s">
        <v>295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</row>
    <row r="2" ht="9" customHeight="1"/>
    <row r="3" spans="1:14" s="56" customFormat="1" ht="15.75" customHeight="1">
      <c r="A3" s="3" t="s">
        <v>274</v>
      </c>
      <c r="D3" s="4" t="s">
        <v>279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9" customHeight="1"/>
    <row r="5" spans="1:20" s="56" customFormat="1" ht="15.75" customHeight="1">
      <c r="A5" s="5" t="s">
        <v>16</v>
      </c>
      <c r="B5" s="6"/>
      <c r="C5" s="7"/>
      <c r="D5" s="8" t="s">
        <v>39</v>
      </c>
      <c r="E5" s="59"/>
      <c r="F5" s="59"/>
      <c r="G5" s="59"/>
      <c r="H5" s="59"/>
      <c r="I5" s="9"/>
      <c r="J5" s="60"/>
      <c r="K5" s="8" t="s">
        <v>294</v>
      </c>
      <c r="L5" s="59"/>
      <c r="M5" s="59"/>
      <c r="N5" s="61"/>
      <c r="O5" s="62"/>
      <c r="P5" s="8" t="s">
        <v>2</v>
      </c>
      <c r="Q5" s="59"/>
      <c r="R5" s="59"/>
      <c r="S5" s="59"/>
      <c r="T5" s="61"/>
    </row>
    <row r="6" spans="1:20" s="15" customFormat="1" ht="15.75" customHeight="1">
      <c r="A6" s="10" t="s">
        <v>3</v>
      </c>
      <c r="B6" s="428" t="s">
        <v>4</v>
      </c>
      <c r="C6" s="427" t="s">
        <v>5</v>
      </c>
      <c r="D6" s="28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13"/>
      <c r="K6" s="11" t="s">
        <v>7</v>
      </c>
      <c r="L6" s="11" t="s">
        <v>8</v>
      </c>
      <c r="M6" s="11" t="s">
        <v>9</v>
      </c>
      <c r="N6" s="12" t="s">
        <v>10</v>
      </c>
      <c r="O6" s="13"/>
      <c r="P6" s="14" t="s">
        <v>7</v>
      </c>
      <c r="Q6" s="11" t="s">
        <v>12</v>
      </c>
      <c r="R6" s="11" t="s">
        <v>13</v>
      </c>
      <c r="S6" s="11" t="s">
        <v>10</v>
      </c>
      <c r="T6" s="12" t="s">
        <v>14</v>
      </c>
    </row>
    <row r="7" spans="1:21" s="56" customFormat="1" ht="15.75" customHeight="1">
      <c r="A7" s="20">
        <v>237</v>
      </c>
      <c r="B7" s="391" t="s">
        <v>355</v>
      </c>
      <c r="C7" s="275" t="s">
        <v>360</v>
      </c>
      <c r="D7" s="194">
        <v>0.375</v>
      </c>
      <c r="E7" s="49"/>
      <c r="F7" s="49"/>
      <c r="G7" s="73">
        <f aca="true" t="shared" si="0" ref="G7:G16">IF(SUM(E7,F7)&gt;0,SUM(E7,F7),"")</f>
      </c>
      <c r="H7" s="49"/>
      <c r="I7" s="29" t="e">
        <f>RANK(G7,$G$7:$G$38)</f>
        <v>#VALUE!</v>
      </c>
      <c r="J7" s="63"/>
      <c r="K7" s="72"/>
      <c r="L7" s="49"/>
      <c r="M7" s="73">
        <f aca="true" t="shared" si="1" ref="M7:M14">IF(SUM(K7,L7)&gt;0,SUM(K7,L7),"")</f>
      </c>
      <c r="N7" s="43"/>
      <c r="O7" s="21"/>
      <c r="P7" s="72">
        <f aca="true" t="shared" si="2" ref="P7:S14">IF(AND(ISNUMBER(E7),ISNUMBER(K7)),SUM(E7,K7),"")</f>
      </c>
      <c r="Q7" s="65">
        <f t="shared" si="2"/>
      </c>
      <c r="R7" s="30">
        <f t="shared" si="2"/>
      </c>
      <c r="S7" s="108">
        <f t="shared" si="2"/>
      </c>
      <c r="T7" s="31" t="e">
        <f>RANK(R7,$R$7:$R$14)</f>
        <v>#VALUE!</v>
      </c>
      <c r="U7" s="561" t="s">
        <v>724</v>
      </c>
    </row>
    <row r="8" spans="1:21" ht="15.75" customHeight="1">
      <c r="A8" s="347">
        <v>238</v>
      </c>
      <c r="B8" s="449" t="s">
        <v>356</v>
      </c>
      <c r="C8" s="104" t="s">
        <v>210</v>
      </c>
      <c r="D8" s="197"/>
      <c r="E8" s="49"/>
      <c r="F8" s="49"/>
      <c r="G8" s="73">
        <f t="shared" si="0"/>
      </c>
      <c r="H8" s="49"/>
      <c r="I8" s="29" t="e">
        <f aca="true" t="shared" si="3" ref="I8:I38">RANK(G8,$G$7:$G$38)</f>
        <v>#VALUE!</v>
      </c>
      <c r="J8" s="277"/>
      <c r="K8" s="100"/>
      <c r="L8" s="49"/>
      <c r="M8" s="73">
        <f t="shared" si="1"/>
      </c>
      <c r="N8" s="43"/>
      <c r="O8" s="63"/>
      <c r="P8" s="100">
        <f t="shared" si="2"/>
      </c>
      <c r="Q8" s="65">
        <f t="shared" si="2"/>
      </c>
      <c r="R8" s="30">
        <f t="shared" si="2"/>
      </c>
      <c r="S8" s="108">
        <f t="shared" si="2"/>
      </c>
      <c r="T8" s="31" t="e">
        <f aca="true" t="shared" si="4" ref="T8:T14">RANK(R8,$R$7:$R$14)</f>
        <v>#VALUE!</v>
      </c>
      <c r="U8" s="331" t="s">
        <v>724</v>
      </c>
    </row>
    <row r="9" spans="1:20" ht="15.75" customHeight="1">
      <c r="A9" s="20">
        <v>239</v>
      </c>
      <c r="B9" s="550" t="s">
        <v>236</v>
      </c>
      <c r="C9" s="285" t="s">
        <v>15</v>
      </c>
      <c r="D9" s="197"/>
      <c r="E9" s="49"/>
      <c r="F9" s="49"/>
      <c r="G9" s="73">
        <f t="shared" si="0"/>
      </c>
      <c r="H9" s="49"/>
      <c r="I9" s="29" t="e">
        <f t="shared" si="3"/>
        <v>#VALUE!</v>
      </c>
      <c r="J9" s="63"/>
      <c r="K9" s="72"/>
      <c r="L9" s="49"/>
      <c r="M9" s="73">
        <f t="shared" si="1"/>
      </c>
      <c r="N9" s="43"/>
      <c r="O9" s="63"/>
      <c r="P9" s="72">
        <f t="shared" si="2"/>
      </c>
      <c r="Q9" s="65">
        <f t="shared" si="2"/>
      </c>
      <c r="R9" s="30">
        <f t="shared" si="2"/>
      </c>
      <c r="S9" s="108">
        <f t="shared" si="2"/>
      </c>
      <c r="T9" s="31" t="e">
        <f t="shared" si="4"/>
        <v>#VALUE!</v>
      </c>
    </row>
    <row r="10" spans="1:20" ht="15.75" customHeight="1">
      <c r="A10" s="347">
        <v>240</v>
      </c>
      <c r="B10" s="292" t="s">
        <v>401</v>
      </c>
      <c r="C10" s="285" t="s">
        <v>385</v>
      </c>
      <c r="D10" s="197"/>
      <c r="E10" s="49"/>
      <c r="F10" s="49"/>
      <c r="G10" s="73">
        <f t="shared" si="0"/>
      </c>
      <c r="H10" s="49"/>
      <c r="I10" s="29" t="e">
        <f t="shared" si="3"/>
        <v>#VALUE!</v>
      </c>
      <c r="J10" s="63"/>
      <c r="K10" s="367"/>
      <c r="L10" s="49"/>
      <c r="M10" s="73">
        <f t="shared" si="1"/>
      </c>
      <c r="N10" s="17"/>
      <c r="O10" s="21"/>
      <c r="P10" s="72">
        <f t="shared" si="2"/>
      </c>
      <c r="Q10" s="65">
        <f t="shared" si="2"/>
      </c>
      <c r="R10" s="30">
        <f t="shared" si="2"/>
      </c>
      <c r="S10" s="108">
        <f t="shared" si="2"/>
      </c>
      <c r="T10" s="31" t="e">
        <f t="shared" si="4"/>
        <v>#VALUE!</v>
      </c>
    </row>
    <row r="11" spans="1:20" ht="15.75" customHeight="1">
      <c r="A11" s="20">
        <v>241</v>
      </c>
      <c r="B11" s="295" t="s">
        <v>590</v>
      </c>
      <c r="C11" s="285" t="s">
        <v>591</v>
      </c>
      <c r="D11" s="197">
        <v>0.4131944444444444</v>
      </c>
      <c r="E11" s="49"/>
      <c r="F11" s="49"/>
      <c r="G11" s="73">
        <f t="shared" si="0"/>
      </c>
      <c r="H11" s="49"/>
      <c r="I11" s="29" t="e">
        <f t="shared" si="3"/>
        <v>#VALUE!</v>
      </c>
      <c r="J11" s="63"/>
      <c r="K11" s="72"/>
      <c r="L11" s="49"/>
      <c r="M11" s="73">
        <f t="shared" si="1"/>
      </c>
      <c r="N11" s="43"/>
      <c r="O11" s="63"/>
      <c r="P11" s="72">
        <f t="shared" si="2"/>
      </c>
      <c r="Q11" s="65">
        <f t="shared" si="2"/>
      </c>
      <c r="R11" s="30">
        <f t="shared" si="2"/>
      </c>
      <c r="S11" s="108">
        <f t="shared" si="2"/>
      </c>
      <c r="T11" s="31" t="e">
        <f t="shared" si="4"/>
        <v>#VALUE!</v>
      </c>
    </row>
    <row r="12" spans="1:20" ht="15.75" customHeight="1">
      <c r="A12" s="347">
        <v>242</v>
      </c>
      <c r="B12" s="292" t="s">
        <v>592</v>
      </c>
      <c r="C12" s="285" t="s">
        <v>565</v>
      </c>
      <c r="D12" s="197"/>
      <c r="E12" s="49"/>
      <c r="F12" s="49"/>
      <c r="G12" s="73">
        <f t="shared" si="0"/>
      </c>
      <c r="H12" s="49"/>
      <c r="I12" s="29" t="e">
        <f t="shared" si="3"/>
        <v>#VALUE!</v>
      </c>
      <c r="J12" s="63"/>
      <c r="K12" s="72"/>
      <c r="L12" s="49"/>
      <c r="M12" s="133">
        <f t="shared" si="1"/>
      </c>
      <c r="N12" s="43"/>
      <c r="O12" s="21"/>
      <c r="P12" s="72">
        <f t="shared" si="2"/>
      </c>
      <c r="Q12" s="65">
        <f t="shared" si="2"/>
      </c>
      <c r="R12" s="30">
        <f t="shared" si="2"/>
      </c>
      <c r="S12" s="108">
        <f t="shared" si="2"/>
      </c>
      <c r="T12" s="31" t="e">
        <f t="shared" si="4"/>
        <v>#VALUE!</v>
      </c>
    </row>
    <row r="13" spans="1:20" ht="15.75" customHeight="1">
      <c r="A13" s="20">
        <v>243</v>
      </c>
      <c r="B13" s="391" t="s">
        <v>461</v>
      </c>
      <c r="C13" s="275" t="s">
        <v>460</v>
      </c>
      <c r="D13" s="198"/>
      <c r="E13" s="49"/>
      <c r="F13" s="49"/>
      <c r="G13" s="73">
        <f t="shared" si="0"/>
      </c>
      <c r="H13" s="49"/>
      <c r="I13" s="29" t="e">
        <f t="shared" si="3"/>
        <v>#VALUE!</v>
      </c>
      <c r="J13" s="63"/>
      <c r="K13" s="72"/>
      <c r="L13" s="49"/>
      <c r="M13" s="73">
        <f t="shared" si="1"/>
      </c>
      <c r="N13" s="17"/>
      <c r="O13" s="21"/>
      <c r="P13" s="72">
        <f t="shared" si="2"/>
      </c>
      <c r="Q13" s="65">
        <f t="shared" si="2"/>
      </c>
      <c r="R13" s="30">
        <f t="shared" si="2"/>
      </c>
      <c r="S13" s="108">
        <f t="shared" si="2"/>
      </c>
      <c r="T13" s="31" t="e">
        <f t="shared" si="4"/>
        <v>#VALUE!</v>
      </c>
    </row>
    <row r="14" spans="1:20" ht="15.75" customHeight="1">
      <c r="A14" s="347">
        <v>244</v>
      </c>
      <c r="B14" s="360" t="s">
        <v>741</v>
      </c>
      <c r="C14" s="275" t="s">
        <v>306</v>
      </c>
      <c r="D14" s="197"/>
      <c r="E14" s="49"/>
      <c r="F14" s="49"/>
      <c r="G14" s="73">
        <f t="shared" si="0"/>
      </c>
      <c r="H14" s="49"/>
      <c r="I14" s="29" t="e">
        <f t="shared" si="3"/>
        <v>#VALUE!</v>
      </c>
      <c r="J14" s="66"/>
      <c r="K14" s="134"/>
      <c r="L14" s="135"/>
      <c r="M14" s="136">
        <f t="shared" si="1"/>
      </c>
      <c r="N14" s="340"/>
      <c r="O14" s="418"/>
      <c r="P14" s="335">
        <f t="shared" si="2"/>
      </c>
      <c r="Q14" s="69">
        <f t="shared" si="2"/>
      </c>
      <c r="R14" s="33">
        <f t="shared" si="2"/>
      </c>
      <c r="S14" s="368">
        <f t="shared" si="2"/>
      </c>
      <c r="T14" s="371" t="e">
        <f t="shared" si="4"/>
        <v>#VALUE!</v>
      </c>
    </row>
    <row r="15" spans="1:20" ht="15.75" customHeight="1">
      <c r="A15" s="20">
        <v>245</v>
      </c>
      <c r="B15" s="391" t="s">
        <v>462</v>
      </c>
      <c r="C15" s="275" t="s">
        <v>254</v>
      </c>
      <c r="D15" s="197">
        <v>0.4513888888888889</v>
      </c>
      <c r="E15" s="49"/>
      <c r="F15" s="49"/>
      <c r="G15" s="73">
        <f t="shared" si="0"/>
      </c>
      <c r="H15" s="49"/>
      <c r="I15" s="29" t="e">
        <f t="shared" si="3"/>
        <v>#VALUE!</v>
      </c>
      <c r="J15" s="240"/>
      <c r="N15" s="55"/>
      <c r="O15" s="23"/>
      <c r="P15" s="85">
        <f>IF(AND(ISNUMBER(E11),ISNUMBER(K15)),SUM(E11,K15),"")</f>
      </c>
      <c r="Q15" s="85">
        <f>IF(AND(ISNUMBER(F11),ISNUMBER(L15)),SUM(F11,L15),"")</f>
      </c>
      <c r="R15" s="245">
        <f>IF(AND(ISNUMBER(G11),ISNUMBER(M15)),SUM(G11,M15),"")</f>
      </c>
      <c r="S15" s="246">
        <f>IF(AND(ISNUMBER(H11),ISNUMBER(N15)),SUM(H11,N15),"")</f>
      </c>
      <c r="T15" s="247"/>
    </row>
    <row r="16" spans="1:20" ht="15.75" customHeight="1">
      <c r="A16" s="347">
        <v>246</v>
      </c>
      <c r="B16" s="295" t="s">
        <v>307</v>
      </c>
      <c r="C16" s="285" t="s">
        <v>206</v>
      </c>
      <c r="D16" s="197"/>
      <c r="E16" s="49"/>
      <c r="F16" s="49"/>
      <c r="G16" s="73">
        <f t="shared" si="0"/>
      </c>
      <c r="H16" s="49"/>
      <c r="I16" s="29" t="e">
        <f t="shared" si="3"/>
        <v>#VALUE!</v>
      </c>
      <c r="J16" s="240"/>
      <c r="K16" s="298" t="s">
        <v>242</v>
      </c>
      <c r="L16" s="301"/>
      <c r="M16" s="301"/>
      <c r="N16" s="301"/>
      <c r="O16" s="301"/>
      <c r="P16" s="301"/>
      <c r="Q16" s="301"/>
      <c r="R16" s="301"/>
      <c r="S16" s="301"/>
      <c r="T16" s="301"/>
    </row>
    <row r="17" spans="1:20" ht="15.75" customHeight="1">
      <c r="A17" s="20">
        <v>247</v>
      </c>
      <c r="B17" s="435" t="s">
        <v>308</v>
      </c>
      <c r="C17" s="453" t="s">
        <v>231</v>
      </c>
      <c r="D17" s="197"/>
      <c r="E17" s="49"/>
      <c r="F17" s="49"/>
      <c r="G17" s="73">
        <f aca="true" t="shared" si="5" ref="G17:G28">IF(SUM(E17,F17)&gt;0,SUM(E17,F17),"")</f>
      </c>
      <c r="H17" s="49"/>
      <c r="I17" s="29" t="e">
        <f t="shared" si="3"/>
        <v>#VALUE!</v>
      </c>
      <c r="J17" s="240"/>
      <c r="K17" s="299" t="s">
        <v>755</v>
      </c>
      <c r="L17" s="300"/>
      <c r="M17" s="300"/>
      <c r="N17" s="300"/>
      <c r="O17" s="300"/>
      <c r="P17" s="300"/>
      <c r="Q17" s="300"/>
      <c r="R17" s="300"/>
      <c r="S17" s="300"/>
      <c r="T17" s="299"/>
    </row>
    <row r="18" spans="1:20" ht="15.75" customHeight="1">
      <c r="A18" s="347">
        <v>248</v>
      </c>
      <c r="B18" s="391" t="s">
        <v>463</v>
      </c>
      <c r="C18" s="275" t="s">
        <v>170</v>
      </c>
      <c r="D18" s="197"/>
      <c r="E18" s="49"/>
      <c r="F18" s="49"/>
      <c r="G18" s="73">
        <f t="shared" si="5"/>
      </c>
      <c r="H18" s="49"/>
      <c r="I18" s="29" t="e">
        <f t="shared" si="3"/>
        <v>#VALUE!</v>
      </c>
      <c r="J18" s="240"/>
      <c r="O18" s="23"/>
      <c r="P18" s="85">
        <f>IF(AND(ISNUMBER(E14),ISNUMBER(K18)),SUM(E14,K18),"")</f>
      </c>
      <c r="Q18" s="85">
        <f>IF(AND(ISNUMBER(F14),ISNUMBER(L18)),SUM(F14,L18),"")</f>
      </c>
      <c r="R18" s="245">
        <f>IF(AND(ISNUMBER(G14),ISNUMBER(M18)),SUM(G14,M18),"")</f>
      </c>
      <c r="S18" s="246">
        <f>IF(AND(ISNUMBER(H14),ISNUMBER(N18)),SUM(H14,N18),"")</f>
      </c>
      <c r="T18" s="247"/>
    </row>
    <row r="19" spans="1:21" ht="15.75" customHeight="1">
      <c r="A19" s="20">
        <v>249</v>
      </c>
      <c r="B19" s="391" t="s">
        <v>464</v>
      </c>
      <c r="C19" s="275" t="s">
        <v>457</v>
      </c>
      <c r="D19" s="197">
        <v>0.4895833333333333</v>
      </c>
      <c r="E19" s="49"/>
      <c r="F19" s="49"/>
      <c r="G19" s="73">
        <f t="shared" si="5"/>
      </c>
      <c r="H19" s="49"/>
      <c r="I19" s="29" t="e">
        <f t="shared" si="3"/>
        <v>#VALUE!</v>
      </c>
      <c r="J19" s="240"/>
      <c r="K19" s="40" t="s">
        <v>471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0" ht="15.75" customHeight="1">
      <c r="A20" s="347">
        <v>250</v>
      </c>
      <c r="B20" s="295" t="s">
        <v>309</v>
      </c>
      <c r="C20" s="285" t="s">
        <v>310</v>
      </c>
      <c r="D20" s="197"/>
      <c r="E20" s="49"/>
      <c r="F20" s="49"/>
      <c r="G20" s="73">
        <f t="shared" si="5"/>
      </c>
      <c r="H20" s="49"/>
      <c r="I20" s="29" t="e">
        <f t="shared" si="3"/>
        <v>#VALUE!</v>
      </c>
      <c r="J20" s="240"/>
      <c r="O20" s="23"/>
      <c r="P20" s="85"/>
      <c r="Q20" s="85"/>
      <c r="R20" s="245"/>
      <c r="S20" s="246"/>
      <c r="T20" s="247"/>
    </row>
    <row r="21" spans="1:20" ht="15.75" customHeight="1">
      <c r="A21" s="20">
        <v>251</v>
      </c>
      <c r="B21" s="452" t="s">
        <v>707</v>
      </c>
      <c r="C21" s="551" t="s">
        <v>315</v>
      </c>
      <c r="D21" s="197"/>
      <c r="E21" s="49"/>
      <c r="F21" s="49"/>
      <c r="G21" s="73">
        <f t="shared" si="5"/>
      </c>
      <c r="H21" s="49"/>
      <c r="I21" s="29" t="e">
        <f t="shared" si="3"/>
        <v>#VALUE!</v>
      </c>
      <c r="J21" s="240"/>
      <c r="K21" s="423" t="s">
        <v>758</v>
      </c>
      <c r="L21" s="334"/>
      <c r="M21" s="334"/>
      <c r="N21" s="334"/>
      <c r="O21" s="334"/>
      <c r="P21" s="334"/>
      <c r="Q21" s="334"/>
      <c r="R21" s="334"/>
      <c r="S21" s="334"/>
      <c r="T21" s="334"/>
    </row>
    <row r="22" spans="1:22" ht="15.75" customHeight="1">
      <c r="A22" s="347">
        <v>252</v>
      </c>
      <c r="B22" s="292" t="s">
        <v>593</v>
      </c>
      <c r="C22" s="285" t="s">
        <v>589</v>
      </c>
      <c r="D22" s="199"/>
      <c r="E22" s="49"/>
      <c r="F22" s="49"/>
      <c r="G22" s="73">
        <f t="shared" si="5"/>
      </c>
      <c r="H22" s="49"/>
      <c r="I22" s="29" t="e">
        <f t="shared" si="3"/>
        <v>#VALUE!</v>
      </c>
      <c r="J22" s="240"/>
      <c r="K22" s="423" t="s">
        <v>759</v>
      </c>
      <c r="O22" s="62"/>
      <c r="P22" s="85"/>
      <c r="Q22" s="85"/>
      <c r="R22" s="245"/>
      <c r="S22" s="246"/>
      <c r="T22" s="247"/>
      <c r="U22" s="104"/>
      <c r="V22" s="224"/>
    </row>
    <row r="23" spans="1:20" ht="15.75" customHeight="1">
      <c r="A23" s="20">
        <v>253</v>
      </c>
      <c r="B23" s="292" t="s">
        <v>594</v>
      </c>
      <c r="C23" s="285" t="s">
        <v>240</v>
      </c>
      <c r="D23" s="197">
        <v>0.5277777777777778</v>
      </c>
      <c r="E23" s="49"/>
      <c r="F23" s="49"/>
      <c r="G23" s="73">
        <f t="shared" si="5"/>
      </c>
      <c r="H23" s="49"/>
      <c r="I23" s="29" t="e">
        <f t="shared" si="3"/>
        <v>#VALUE!</v>
      </c>
      <c r="J23" s="241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ht="15.75" customHeight="1">
      <c r="A24" s="347">
        <v>254</v>
      </c>
      <c r="B24" s="292" t="s">
        <v>402</v>
      </c>
      <c r="C24" s="285" t="s">
        <v>403</v>
      </c>
      <c r="D24" s="197"/>
      <c r="E24" s="49"/>
      <c r="F24" s="49"/>
      <c r="G24" s="73">
        <f t="shared" si="5"/>
      </c>
      <c r="H24" s="49"/>
      <c r="I24" s="29" t="e">
        <f t="shared" si="3"/>
        <v>#VALUE!</v>
      </c>
      <c r="J24" s="240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ht="15.75" customHeight="1">
      <c r="A25" s="20">
        <v>255</v>
      </c>
      <c r="B25" s="452" t="s">
        <v>474</v>
      </c>
      <c r="C25" s="453" t="s">
        <v>475</v>
      </c>
      <c r="D25" s="197"/>
      <c r="E25" s="49"/>
      <c r="F25" s="49"/>
      <c r="G25" s="73">
        <f t="shared" si="5"/>
      </c>
      <c r="H25" s="49"/>
      <c r="I25" s="29" t="e">
        <f t="shared" si="3"/>
        <v>#VALUE!</v>
      </c>
      <c r="J25" s="240"/>
      <c r="S25" s="246"/>
      <c r="T25" s="247"/>
    </row>
    <row r="26" spans="1:20" ht="15.75" customHeight="1">
      <c r="A26" s="347">
        <v>256</v>
      </c>
      <c r="B26" s="292" t="s">
        <v>681</v>
      </c>
      <c r="C26" s="278" t="s">
        <v>537</v>
      </c>
      <c r="D26" s="197"/>
      <c r="E26" s="49"/>
      <c r="F26" s="49"/>
      <c r="G26" s="73">
        <f t="shared" si="5"/>
      </c>
      <c r="H26" s="49"/>
      <c r="I26" s="29" t="e">
        <f t="shared" si="3"/>
        <v>#VALUE!</v>
      </c>
      <c r="J26" s="55"/>
      <c r="K26" s="419"/>
      <c r="L26" s="419"/>
      <c r="M26" s="419"/>
      <c r="N26" s="419"/>
      <c r="O26" s="419"/>
      <c r="P26" s="419"/>
      <c r="Q26" s="419"/>
      <c r="R26" s="419"/>
      <c r="S26" s="419"/>
      <c r="T26" s="55"/>
    </row>
    <row r="27" spans="1:20" ht="15.75" customHeight="1">
      <c r="A27" s="20">
        <v>257</v>
      </c>
      <c r="B27" s="452" t="s">
        <v>688</v>
      </c>
      <c r="C27" s="453" t="s">
        <v>364</v>
      </c>
      <c r="D27" s="197">
        <v>0.5659722222222222</v>
      </c>
      <c r="E27" s="49"/>
      <c r="F27" s="49"/>
      <c r="G27" s="73">
        <f t="shared" si="5"/>
      </c>
      <c r="H27" s="49"/>
      <c r="I27" s="29" t="e">
        <f t="shared" si="3"/>
        <v>#VALUE!</v>
      </c>
      <c r="J27" s="55"/>
      <c r="K27" s="419"/>
      <c r="L27" s="419"/>
      <c r="M27" s="419"/>
      <c r="N27" s="419"/>
      <c r="O27" s="419"/>
      <c r="P27" s="419"/>
      <c r="Q27" s="419"/>
      <c r="R27" s="419"/>
      <c r="S27" s="419"/>
      <c r="T27" s="55"/>
    </row>
    <row r="28" spans="1:20" ht="15.75" customHeight="1">
      <c r="A28" s="347">
        <v>258</v>
      </c>
      <c r="B28" s="292" t="s">
        <v>689</v>
      </c>
      <c r="C28" s="285" t="s">
        <v>690</v>
      </c>
      <c r="D28" s="197"/>
      <c r="E28" s="49"/>
      <c r="F28" s="49"/>
      <c r="G28" s="93">
        <f t="shared" si="5"/>
      </c>
      <c r="H28" s="92"/>
      <c r="I28" s="266" t="e">
        <f t="shared" si="3"/>
        <v>#VALUE!</v>
      </c>
      <c r="J28" s="240"/>
      <c r="K28" s="419"/>
      <c r="L28" s="419"/>
      <c r="M28" s="419"/>
      <c r="N28" s="419"/>
      <c r="O28" s="419"/>
      <c r="P28" s="419"/>
      <c r="Q28" s="419"/>
      <c r="R28" s="419"/>
      <c r="S28" s="419"/>
      <c r="T28" s="55"/>
    </row>
    <row r="29" spans="1:20" ht="15.75" customHeight="1">
      <c r="A29" s="20">
        <v>259</v>
      </c>
      <c r="B29" s="295" t="s">
        <v>691</v>
      </c>
      <c r="C29" s="285" t="s">
        <v>692</v>
      </c>
      <c r="D29" s="197"/>
      <c r="E29" s="49"/>
      <c r="F29" s="49"/>
      <c r="G29" s="420"/>
      <c r="H29" s="420"/>
      <c r="I29" s="266" t="e">
        <f t="shared" si="3"/>
        <v>#N/A</v>
      </c>
      <c r="K29" s="419"/>
      <c r="L29" s="419"/>
      <c r="M29" s="419"/>
      <c r="N29" s="419"/>
      <c r="O29" s="419"/>
      <c r="P29" s="419"/>
      <c r="Q29" s="419"/>
      <c r="R29" s="419"/>
      <c r="S29" s="419"/>
      <c r="T29" s="55"/>
    </row>
    <row r="30" spans="1:19" s="56" customFormat="1" ht="15.75" customHeight="1">
      <c r="A30" s="347">
        <v>260</v>
      </c>
      <c r="B30" s="295" t="s">
        <v>693</v>
      </c>
      <c r="C30" s="285" t="s">
        <v>363</v>
      </c>
      <c r="D30" s="197"/>
      <c r="E30" s="49"/>
      <c r="F30" s="49"/>
      <c r="G30" s="421"/>
      <c r="H30" s="421"/>
      <c r="I30" s="266" t="e">
        <f t="shared" si="3"/>
        <v>#N/A</v>
      </c>
      <c r="J30" s="58"/>
      <c r="K30" s="58"/>
      <c r="L30" s="58"/>
      <c r="M30" s="58"/>
      <c r="N30" s="58"/>
      <c r="O30" s="58"/>
      <c r="P30" s="58"/>
      <c r="Q30" s="58"/>
      <c r="R30" s="55"/>
      <c r="S30" s="55"/>
    </row>
    <row r="31" spans="1:20" ht="15.75" customHeight="1">
      <c r="A31" s="20">
        <v>261</v>
      </c>
      <c r="B31" s="435" t="s">
        <v>730</v>
      </c>
      <c r="C31" s="453" t="s">
        <v>364</v>
      </c>
      <c r="D31" s="197">
        <v>0.6041666666666666</v>
      </c>
      <c r="E31" s="49"/>
      <c r="F31" s="49"/>
      <c r="G31" s="420"/>
      <c r="H31" s="420"/>
      <c r="I31" s="266" t="e">
        <f t="shared" si="3"/>
        <v>#N/A</v>
      </c>
      <c r="K31" s="55"/>
      <c r="L31" s="558"/>
      <c r="N31" s="55"/>
      <c r="R31" s="55"/>
      <c r="S31" s="55"/>
      <c r="T31" s="55"/>
    </row>
    <row r="32" spans="1:20" ht="15.75" customHeight="1">
      <c r="A32" s="347">
        <v>262</v>
      </c>
      <c r="B32" s="435" t="s">
        <v>731</v>
      </c>
      <c r="C32" s="453" t="s">
        <v>365</v>
      </c>
      <c r="D32" s="197"/>
      <c r="E32" s="49"/>
      <c r="F32" s="49"/>
      <c r="G32" s="420"/>
      <c r="H32" s="420"/>
      <c r="I32" s="266" t="e">
        <f t="shared" si="3"/>
        <v>#N/A</v>
      </c>
      <c r="T32" s="55"/>
    </row>
    <row r="33" spans="1:20" ht="15.75" customHeight="1">
      <c r="A33" s="20">
        <v>263</v>
      </c>
      <c r="B33" s="295" t="s">
        <v>311</v>
      </c>
      <c r="C33" s="430" t="s">
        <v>312</v>
      </c>
      <c r="D33" s="197"/>
      <c r="E33" s="49"/>
      <c r="F33" s="49"/>
      <c r="G33" s="73">
        <f>IF(SUM(E34,F33)&gt;0,SUM(E34,F33),"")</f>
      </c>
      <c r="H33" s="49"/>
      <c r="I33" s="29" t="e">
        <f t="shared" si="3"/>
        <v>#VALUE!</v>
      </c>
      <c r="T33" s="55"/>
    </row>
    <row r="34" spans="1:20" ht="15.75" customHeight="1">
      <c r="A34" s="347">
        <v>264</v>
      </c>
      <c r="B34" s="295" t="s">
        <v>717</v>
      </c>
      <c r="C34" s="408" t="s">
        <v>563</v>
      </c>
      <c r="D34" s="197"/>
      <c r="E34" s="49"/>
      <c r="F34" s="49"/>
      <c r="G34" s="307">
        <f>IF(SUM(E35,F34)&gt;0,SUM(E35,F34),"")</f>
      </c>
      <c r="H34" s="315"/>
      <c r="I34" s="317" t="e">
        <f t="shared" si="3"/>
        <v>#VALUE!</v>
      </c>
      <c r="T34" s="55"/>
    </row>
    <row r="35" spans="1:20" ht="15.75" customHeight="1">
      <c r="A35" s="20">
        <v>265</v>
      </c>
      <c r="B35" s="295" t="s">
        <v>718</v>
      </c>
      <c r="C35" s="285" t="s">
        <v>719</v>
      </c>
      <c r="D35" s="197">
        <v>0.642361111111111</v>
      </c>
      <c r="E35" s="49"/>
      <c r="F35" s="49"/>
      <c r="G35" s="73">
        <f>IF(SUM(E36,F35)&gt;0,SUM(E36,F35),"")</f>
      </c>
      <c r="H35" s="49"/>
      <c r="I35" s="29" t="e">
        <f t="shared" si="3"/>
        <v>#VALUE!</v>
      </c>
      <c r="T35" s="55"/>
    </row>
    <row r="36" spans="1:9" ht="15.75" customHeight="1">
      <c r="A36" s="347">
        <v>266</v>
      </c>
      <c r="B36" s="435" t="s">
        <v>720</v>
      </c>
      <c r="C36" s="285" t="s">
        <v>647</v>
      </c>
      <c r="D36" s="197"/>
      <c r="E36" s="49"/>
      <c r="F36" s="49"/>
      <c r="G36" s="73">
        <f>IF(SUM(E37,F36)&gt;0,SUM(E37,F36),"")</f>
      </c>
      <c r="H36" s="49"/>
      <c r="I36" s="29" t="e">
        <f t="shared" si="3"/>
        <v>#VALUE!</v>
      </c>
    </row>
    <row r="37" spans="1:20" ht="15.75" customHeight="1">
      <c r="A37" s="20">
        <v>267</v>
      </c>
      <c r="B37" s="295" t="s">
        <v>472</v>
      </c>
      <c r="C37" s="104" t="s">
        <v>473</v>
      </c>
      <c r="D37" s="197"/>
      <c r="E37" s="49"/>
      <c r="F37" s="49"/>
      <c r="G37" s="73">
        <f>IF(SUM(E38,F37)&gt;0,SUM(E38,F37),"")</f>
      </c>
      <c r="H37" s="49"/>
      <c r="I37" s="29" t="e">
        <f t="shared" si="3"/>
        <v>#VALUE!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5.75" customHeight="1">
      <c r="A38" s="422">
        <v>268</v>
      </c>
      <c r="B38" s="363" t="s">
        <v>203</v>
      </c>
      <c r="C38" s="332" t="s">
        <v>169</v>
      </c>
      <c r="D38" s="249"/>
      <c r="E38" s="289"/>
      <c r="F38" s="135"/>
      <c r="G38" s="136"/>
      <c r="H38" s="135"/>
      <c r="I38" s="111" t="e">
        <f t="shared" si="3"/>
        <v>#N/A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2:20" ht="15.75" customHeight="1">
      <c r="B39" s="58"/>
      <c r="C39" s="58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2:20" ht="15.75" customHeight="1">
      <c r="B40" s="458" t="s">
        <v>600</v>
      </c>
      <c r="C40" s="58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2:20" ht="15.75" customHeight="1">
      <c r="B41" s="558"/>
      <c r="C41" s="58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2:20" ht="15.75" customHeight="1">
      <c r="B42" s="58"/>
      <c r="C42" s="58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2:20" ht="15.75" customHeight="1">
      <c r="B43" s="58"/>
      <c r="C43" s="58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2:20" ht="15.75" customHeight="1">
      <c r="B44" s="58"/>
      <c r="C44" s="58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2:20" ht="15.75" customHeight="1">
      <c r="B45" s="58"/>
      <c r="C45" s="58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2:20" ht="15.75" customHeight="1">
      <c r="B46" s="58"/>
      <c r="C46" s="58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2:20" ht="15.75" customHeight="1">
      <c r="B47" s="58"/>
      <c r="C47" s="58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2:3" ht="15.75" customHeight="1">
      <c r="B48" s="58"/>
      <c r="C48" s="58"/>
    </row>
    <row r="49" spans="2:3" ht="15.75" customHeight="1">
      <c r="B49" s="58"/>
      <c r="C49" s="58"/>
    </row>
    <row r="50" ht="15.75" customHeight="1"/>
  </sheetData>
  <sheetProtection/>
  <mergeCells count="1">
    <mergeCell ref="A1:T1"/>
  </mergeCells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conditionalFormatting sqref="E7:E37 F7:F38">
    <cfRule type="cellIs" priority="127" dxfId="3" operator="lessThan" stopIfTrue="1">
      <formula>140</formula>
    </cfRule>
    <cfRule type="cellIs" priority="128" dxfId="7" operator="between" stopIfTrue="1">
      <formula>140</formula>
      <formula>199</formula>
    </cfRule>
    <cfRule type="cellIs" priority="129" dxfId="8" operator="greaterThanOrEqual" stopIfTrue="1">
      <formula>200</formula>
    </cfRule>
  </conditionalFormatting>
  <conditionalFormatting sqref="E38">
    <cfRule type="cellIs" priority="137" dxfId="3" operator="lessThan" stopIfTrue="1">
      <formula>360</formula>
    </cfRule>
    <cfRule type="cellIs" priority="138" dxfId="34" operator="between" stopIfTrue="1">
      <formula>360</formula>
      <formula>399</formula>
    </cfRule>
    <cfRule type="cellIs" priority="139" dxfId="33" operator="greaterThanOrEqual" stopIfTrue="1">
      <formula>400</formula>
    </cfRule>
  </conditionalFormatting>
  <conditionalFormatting sqref="E7:F38">
    <cfRule type="cellIs" priority="126" dxfId="32" operator="equal" stopIfTrue="1">
      <formula>""</formula>
    </cfRule>
  </conditionalFormatting>
  <conditionalFormatting sqref="G7:G28">
    <cfRule type="cellIs" priority="14" dxfId="3" operator="lessThan" stopIfTrue="1">
      <formula>500</formula>
    </cfRule>
    <cfRule type="cellIs" priority="15" dxfId="7" operator="between" stopIfTrue="1">
      <formula>501</formula>
      <formula>549</formula>
    </cfRule>
    <cfRule type="cellIs" priority="16" dxfId="8" operator="greaterThanOrEqual" stopIfTrue="1">
      <formula>550</formula>
    </cfRule>
  </conditionalFormatting>
  <conditionalFormatting sqref="G33:G38">
    <cfRule type="cellIs" priority="194" dxfId="3" operator="lessThan" stopIfTrue="1">
      <formula>500</formula>
    </cfRule>
    <cfRule type="cellIs" priority="195" dxfId="7" operator="between" stopIfTrue="1">
      <formula>501</formula>
      <formula>549</formula>
    </cfRule>
    <cfRule type="cellIs" priority="196" dxfId="8" operator="greaterThanOrEqual" stopIfTrue="1">
      <formula>550</formula>
    </cfRule>
  </conditionalFormatting>
  <conditionalFormatting sqref="H7:H28">
    <cfRule type="cellIs" priority="5" dxfId="3" operator="lessThan" stopIfTrue="1">
      <formula>140</formula>
    </cfRule>
    <cfRule type="cellIs" priority="6" dxfId="7" operator="between" stopIfTrue="1">
      <formula>140</formula>
      <formula>199</formula>
    </cfRule>
    <cfRule type="cellIs" priority="7" dxfId="8" operator="greaterThanOrEqual" stopIfTrue="1">
      <formula>200</formula>
    </cfRule>
    <cfRule type="cellIs" priority="13" dxfId="32" operator="equal" stopIfTrue="1">
      <formula>""</formula>
    </cfRule>
  </conditionalFormatting>
  <conditionalFormatting sqref="H33:H38">
    <cfRule type="cellIs" priority="131" dxfId="3" operator="lessThan" stopIfTrue="1">
      <formula>140</formula>
    </cfRule>
    <cfRule type="cellIs" priority="132" dxfId="7" operator="between" stopIfTrue="1">
      <formula>140</formula>
      <formula>199</formula>
    </cfRule>
    <cfRule type="cellIs" priority="133" dxfId="8" operator="greaterThanOrEqual" stopIfTrue="1">
      <formula>200</formula>
    </cfRule>
    <cfRule type="cellIs" priority="157" dxfId="32" operator="equal" stopIfTrue="1">
      <formula>""</formula>
    </cfRule>
  </conditionalFormatting>
  <conditionalFormatting sqref="I7:I38">
    <cfRule type="cellIs" priority="17" dxfId="7" operator="between" stopIfTrue="1">
      <formula>1</formula>
      <formula>8</formula>
    </cfRule>
    <cfRule type="cellIs" priority="18" dxfId="3" operator="greaterThanOrEqual" stopIfTrue="1">
      <formula>9</formula>
    </cfRule>
  </conditionalFormatting>
  <conditionalFormatting sqref="K7:K14">
    <cfRule type="cellIs" priority="78" dxfId="3" operator="lessThan" stopIfTrue="1">
      <formula>360</formula>
    </cfRule>
    <cfRule type="cellIs" priority="79" dxfId="34" operator="between" stopIfTrue="1">
      <formula>360</formula>
      <formula>399</formula>
    </cfRule>
    <cfRule type="cellIs" priority="80" dxfId="33" operator="greaterThanOrEqual" stopIfTrue="1">
      <formula>400</formula>
    </cfRule>
  </conditionalFormatting>
  <conditionalFormatting sqref="K7:L14 N7:N14">
    <cfRule type="cellIs" priority="68" dxfId="32" operator="equal" stopIfTrue="1">
      <formula>""</formula>
    </cfRule>
  </conditionalFormatting>
  <conditionalFormatting sqref="L7:L14">
    <cfRule type="cellIs" priority="84" dxfId="3" operator="lessThan" stopIfTrue="1">
      <formula>140</formula>
    </cfRule>
    <cfRule type="cellIs" priority="85" dxfId="7" operator="between" stopIfTrue="1">
      <formula>140</formula>
      <formula>199</formula>
    </cfRule>
    <cfRule type="cellIs" priority="86" dxfId="8" operator="greaterThanOrEqual" stopIfTrue="1">
      <formula>200</formula>
    </cfRule>
  </conditionalFormatting>
  <conditionalFormatting sqref="M7:M14">
    <cfRule type="cellIs" priority="81" dxfId="3" operator="lessThan" stopIfTrue="1">
      <formula>500</formula>
    </cfRule>
    <cfRule type="cellIs" priority="82" dxfId="7" operator="between" stopIfTrue="1">
      <formula>501</formula>
      <formula>549</formula>
    </cfRule>
    <cfRule type="cellIs" priority="83" dxfId="8" operator="greaterThanOrEqual" stopIfTrue="1">
      <formula>550</formula>
    </cfRule>
  </conditionalFormatting>
  <conditionalFormatting sqref="N7:N13 S18 S22 S25">
    <cfRule type="cellIs" priority="204" dxfId="8" operator="equal" stopIfTrue="1">
      <formula>0</formula>
    </cfRule>
  </conditionalFormatting>
  <conditionalFormatting sqref="N9 N13">
    <cfRule type="cellIs" priority="202" dxfId="7" operator="equal" stopIfTrue="1">
      <formula>1</formula>
    </cfRule>
    <cfRule type="cellIs" priority="203" dxfId="22" operator="greaterThan" stopIfTrue="1">
      <formula>1</formula>
    </cfRule>
  </conditionalFormatting>
  <conditionalFormatting sqref="N9">
    <cfRule type="cellIs" priority="201" dxfId="8" operator="equal" stopIfTrue="1">
      <formula>0</formula>
    </cfRule>
  </conditionalFormatting>
  <conditionalFormatting sqref="N13:N14">
    <cfRule type="cellIs" priority="87" dxfId="8" operator="equal" stopIfTrue="1">
      <formula>0</formula>
    </cfRule>
  </conditionalFormatting>
  <conditionalFormatting sqref="P7:P14">
    <cfRule type="cellIs" priority="30" dxfId="32" operator="equal" stopIfTrue="1">
      <formula>""</formula>
    </cfRule>
    <cfRule type="cellIs" priority="31" dxfId="3" operator="lessThan" stopIfTrue="1">
      <formula>360</formula>
    </cfRule>
    <cfRule type="cellIs" priority="32" dxfId="34" operator="between" stopIfTrue="1">
      <formula>360</formula>
      <formula>399</formula>
    </cfRule>
    <cfRule type="cellIs" priority="33" dxfId="33" operator="greaterThanOrEqual" stopIfTrue="1">
      <formula>400</formula>
    </cfRule>
  </conditionalFormatting>
  <conditionalFormatting sqref="P15 P20">
    <cfRule type="cellIs" priority="151" dxfId="8" operator="greaterThanOrEqual" stopIfTrue="1">
      <formula>600</formula>
    </cfRule>
    <cfRule type="cellIs" priority="152" dxfId="7" operator="greaterThanOrEqual" stopIfTrue="1">
      <formula>550</formula>
    </cfRule>
  </conditionalFormatting>
  <conditionalFormatting sqref="P18 P22">
    <cfRule type="cellIs" priority="209" dxfId="8" operator="greaterThanOrEqual" stopIfTrue="1">
      <formula>600</formula>
    </cfRule>
    <cfRule type="cellIs" priority="210" dxfId="7" operator="greaterThanOrEqual" stopIfTrue="1">
      <formula>550</formula>
    </cfRule>
  </conditionalFormatting>
  <conditionalFormatting sqref="Q7:Q14">
    <cfRule type="cellIs" priority="177" dxfId="3" operator="lessThan" stopIfTrue="1">
      <formula>280</formula>
    </cfRule>
    <cfRule type="cellIs" priority="181" dxfId="8" operator="greaterThanOrEqual" stopIfTrue="1">
      <formula>400</formula>
    </cfRule>
    <cfRule type="cellIs" priority="182" dxfId="7" operator="between" stopIfTrue="1">
      <formula>280</formula>
      <formula>399</formula>
    </cfRule>
  </conditionalFormatting>
  <conditionalFormatting sqref="Q15 Q20">
    <cfRule type="cellIs" priority="149" dxfId="8" operator="greaterThanOrEqual" stopIfTrue="1">
      <formula>300</formula>
    </cfRule>
    <cfRule type="cellIs" priority="150" dxfId="7" operator="greaterThanOrEqual" stopIfTrue="1">
      <formula>250</formula>
    </cfRule>
  </conditionalFormatting>
  <conditionalFormatting sqref="Q18 Q22">
    <cfRule type="cellIs" priority="207" dxfId="8" operator="greaterThanOrEqual" stopIfTrue="1">
      <formula>300</formula>
    </cfRule>
    <cfRule type="cellIs" priority="208" dxfId="7" operator="greaterThanOrEqual" stopIfTrue="1">
      <formula>250</formula>
    </cfRule>
  </conditionalFormatting>
  <conditionalFormatting sqref="R7:R14">
    <cfRule type="cellIs" priority="158" dxfId="3" operator="lessThan" stopIfTrue="1">
      <formula>1000</formula>
    </cfRule>
    <cfRule type="cellIs" priority="161" dxfId="8" operator="greaterThanOrEqual" stopIfTrue="1">
      <formula>1100</formula>
    </cfRule>
    <cfRule type="cellIs" priority="162" dxfId="7" operator="between" stopIfTrue="1">
      <formula>1000</formula>
      <formula>1099</formula>
    </cfRule>
  </conditionalFormatting>
  <conditionalFormatting sqref="R15 R20">
    <cfRule type="cellIs" priority="147" dxfId="8" operator="greaterThanOrEqual" stopIfTrue="1">
      <formula>900</formula>
    </cfRule>
    <cfRule type="cellIs" priority="148" dxfId="7" operator="greaterThanOrEqual" stopIfTrue="1">
      <formula>800</formula>
    </cfRule>
  </conditionalFormatting>
  <conditionalFormatting sqref="R18 R22">
    <cfRule type="cellIs" priority="205" dxfId="8" operator="greaterThanOrEqual" stopIfTrue="1">
      <formula>900</formula>
    </cfRule>
    <cfRule type="cellIs" priority="206" dxfId="7" operator="greaterThanOrEqual" stopIfTrue="1">
      <formula>800</formula>
    </cfRule>
  </conditionalFormatting>
  <conditionalFormatting sqref="S7:S15 S20">
    <cfRule type="cellIs" priority="146" dxfId="8" operator="equal" stopIfTrue="1">
      <formula>0</formula>
    </cfRule>
  </conditionalFormatting>
  <conditionalFormatting sqref="T7:T15">
    <cfRule type="cellIs" priority="3" dxfId="4" operator="between" stopIfTrue="1">
      <formula>1</formula>
      <formula>3</formula>
    </cfRule>
    <cfRule type="cellIs" priority="4" dxfId="3" operator="between" stopIfTrue="1">
      <formula>4</formula>
      <formula>6</formula>
    </cfRule>
  </conditionalFormatting>
  <conditionalFormatting sqref="T18 T22 T25">
    <cfRule type="cellIs" priority="197" dxfId="4" operator="between" stopIfTrue="1">
      <formula>1</formula>
      <formula>3</formula>
    </cfRule>
    <cfRule type="cellIs" priority="198" dxfId="3" operator="between" stopIfTrue="1">
      <formula>4</formula>
      <formula>6</formula>
    </cfRule>
  </conditionalFormatting>
  <conditionalFormatting sqref="T20">
    <cfRule type="cellIs" priority="144" dxfId="4" operator="between" stopIfTrue="1">
      <formula>1</formula>
      <formula>3</formula>
    </cfRule>
    <cfRule type="cellIs" priority="145" dxfId="3" operator="between" stopIfTrue="1">
      <formula>4</formula>
      <formula>6</formula>
    </cfRule>
  </conditionalFormatting>
  <printOptions horizontalCentered="1"/>
  <pageMargins left="0.3937007874015748" right="0.15748031496062992" top="0.11811023622047245" bottom="0.11811023622047245" header="0.3937007874015748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4">
      <selection activeCell="K31" sqref="K31:K35"/>
    </sheetView>
  </sheetViews>
  <sheetFormatPr defaultColWidth="11.421875" defaultRowHeight="12.75"/>
  <cols>
    <col min="1" max="1" width="3.421875" style="58" customWidth="1"/>
    <col min="2" max="2" width="22.8515625" style="55" customWidth="1"/>
    <col min="3" max="3" width="20.7109375" style="55" customWidth="1"/>
    <col min="4" max="4" width="5.140625" style="58" customWidth="1"/>
    <col min="5" max="7" width="5.8515625" style="58" customWidth="1"/>
    <col min="8" max="8" width="3.8515625" style="58" customWidth="1"/>
    <col min="9" max="9" width="4.7109375" style="58" customWidth="1"/>
    <col min="10" max="10" width="0.9921875" style="58" customWidth="1"/>
    <col min="11" max="13" width="6.28125" style="58" customWidth="1"/>
    <col min="14" max="14" width="4.00390625" style="58" customWidth="1"/>
    <col min="15" max="15" width="0.9921875" style="58" customWidth="1"/>
    <col min="16" max="18" width="8.421875" style="58" customWidth="1"/>
    <col min="19" max="19" width="4.421875" style="58" customWidth="1"/>
    <col min="20" max="20" width="4.7109375" style="58" customWidth="1"/>
    <col min="21" max="16384" width="11.421875" style="55" customWidth="1"/>
  </cols>
  <sheetData>
    <row r="1" spans="1:20" ht="24" customHeight="1">
      <c r="A1" s="696" t="s">
        <v>196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</row>
    <row r="2" ht="9" customHeight="1"/>
    <row r="3" spans="1:14" s="56" customFormat="1" ht="15.75" customHeight="1">
      <c r="A3" s="3" t="s">
        <v>275</v>
      </c>
      <c r="D3" s="4" t="s">
        <v>280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9" customHeight="1">
      <c r="C4" s="55" t="s">
        <v>266</v>
      </c>
    </row>
    <row r="5" spans="1:20" s="56" customFormat="1" ht="15.75" customHeight="1">
      <c r="A5" s="5" t="s">
        <v>26</v>
      </c>
      <c r="B5" s="6"/>
      <c r="C5" s="7"/>
      <c r="D5" s="8" t="s">
        <v>39</v>
      </c>
      <c r="E5" s="59"/>
      <c r="F5" s="59"/>
      <c r="G5" s="59"/>
      <c r="H5" s="59"/>
      <c r="I5" s="9"/>
      <c r="J5" s="60"/>
      <c r="K5" s="8" t="s">
        <v>294</v>
      </c>
      <c r="L5" s="59"/>
      <c r="M5" s="59"/>
      <c r="N5" s="61"/>
      <c r="O5" s="62"/>
      <c r="P5" s="8" t="s">
        <v>2</v>
      </c>
      <c r="Q5" s="59"/>
      <c r="R5" s="59"/>
      <c r="S5" s="59"/>
      <c r="T5" s="61"/>
    </row>
    <row r="6" spans="1:20" s="15" customFormat="1" ht="15.75" customHeight="1">
      <c r="A6" s="10" t="s">
        <v>3</v>
      </c>
      <c r="B6" s="428" t="s">
        <v>4</v>
      </c>
      <c r="C6" s="427" t="s">
        <v>5</v>
      </c>
      <c r="D6" s="28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">
        <v>11</v>
      </c>
      <c r="J6" s="13"/>
      <c r="K6" s="11" t="s">
        <v>7</v>
      </c>
      <c r="L6" s="11" t="s">
        <v>8</v>
      </c>
      <c r="M6" s="11" t="s">
        <v>9</v>
      </c>
      <c r="N6" s="12" t="s">
        <v>10</v>
      </c>
      <c r="O6" s="13"/>
      <c r="P6" s="14" t="s">
        <v>7</v>
      </c>
      <c r="Q6" s="11" t="s">
        <v>12</v>
      </c>
      <c r="R6" s="11" t="s">
        <v>13</v>
      </c>
      <c r="S6" s="11" t="s">
        <v>10</v>
      </c>
      <c r="T6" s="12" t="s">
        <v>14</v>
      </c>
    </row>
    <row r="7" spans="1:21" s="56" customFormat="1" ht="15.75" customHeight="1">
      <c r="A7" s="16">
        <v>269</v>
      </c>
      <c r="B7" s="391" t="s">
        <v>466</v>
      </c>
      <c r="C7" s="447" t="s">
        <v>465</v>
      </c>
      <c r="D7" s="194">
        <v>0.375</v>
      </c>
      <c r="E7" s="72"/>
      <c r="F7" s="49"/>
      <c r="G7" s="73">
        <f aca="true" t="shared" si="0" ref="G7:G18">IF(SUM(E7,F7)&gt;0,SUM(E7,F7),"")</f>
      </c>
      <c r="H7" s="43"/>
      <c r="I7" s="29" t="e">
        <f>RANK(G7,$G$7:$G$38)</f>
        <v>#VALUE!</v>
      </c>
      <c r="J7" s="63"/>
      <c r="K7" s="72"/>
      <c r="L7" s="49"/>
      <c r="M7" s="73">
        <f aca="true" t="shared" si="1" ref="M7:M14">IF(SUM(K7,L7)&gt;0,SUM(K7,L7),"")</f>
      </c>
      <c r="N7" s="43"/>
      <c r="O7" s="21"/>
      <c r="P7" s="64">
        <f aca="true" t="shared" si="2" ref="P7:S12">IF(AND(ISNUMBER(E7),ISNUMBER(K7)),SUM(E7,K7),"")</f>
      </c>
      <c r="Q7" s="65">
        <f t="shared" si="2"/>
      </c>
      <c r="R7" s="42">
        <f t="shared" si="2"/>
      </c>
      <c r="S7" s="108">
        <f t="shared" si="2"/>
      </c>
      <c r="T7" s="31" t="e">
        <f>RANK(R7,$R$7:$R$14)</f>
        <v>#VALUE!</v>
      </c>
      <c r="U7" s="561" t="s">
        <v>724</v>
      </c>
    </row>
    <row r="8" spans="1:21" ht="15.75" customHeight="1">
      <c r="A8" s="20">
        <v>270</v>
      </c>
      <c r="B8" s="391" t="s">
        <v>467</v>
      </c>
      <c r="C8" s="275" t="s">
        <v>169</v>
      </c>
      <c r="D8" s="197"/>
      <c r="E8" s="72"/>
      <c r="F8" s="49"/>
      <c r="G8" s="73">
        <f t="shared" si="0"/>
      </c>
      <c r="H8" s="43"/>
      <c r="I8" s="29" t="e">
        <f aca="true" t="shared" si="3" ref="I8:I38">RANK(G8,$G$7:$G$38)</f>
        <v>#VALUE!</v>
      </c>
      <c r="J8" s="63"/>
      <c r="K8" s="72"/>
      <c r="L8" s="49"/>
      <c r="M8" s="133">
        <f t="shared" si="1"/>
      </c>
      <c r="N8" s="43"/>
      <c r="O8" s="21"/>
      <c r="P8" s="67">
        <f t="shared" si="2"/>
      </c>
      <c r="Q8" s="137">
        <f t="shared" si="2"/>
      </c>
      <c r="R8" s="30">
        <f t="shared" si="2"/>
      </c>
      <c r="S8" s="108">
        <f t="shared" si="2"/>
      </c>
      <c r="T8" s="31" t="e">
        <f aca="true" t="shared" si="4" ref="T8:T14">RANK(R8,$R$7:$R$14)</f>
        <v>#VALUE!</v>
      </c>
      <c r="U8" s="331" t="s">
        <v>724</v>
      </c>
    </row>
    <row r="9" spans="1:20" ht="15.75" customHeight="1">
      <c r="A9" s="20">
        <v>271</v>
      </c>
      <c r="B9" s="360" t="s">
        <v>468</v>
      </c>
      <c r="C9" s="275" t="s">
        <v>452</v>
      </c>
      <c r="D9" s="197"/>
      <c r="E9" s="72"/>
      <c r="F9" s="315"/>
      <c r="G9" s="73">
        <f t="shared" si="0"/>
      </c>
      <c r="H9" s="43"/>
      <c r="I9" s="29" t="e">
        <f t="shared" si="3"/>
        <v>#VALUE!</v>
      </c>
      <c r="J9" s="63"/>
      <c r="K9" s="72"/>
      <c r="L9" s="49"/>
      <c r="M9" s="73">
        <f t="shared" si="1"/>
      </c>
      <c r="N9" s="43"/>
      <c r="O9" s="63"/>
      <c r="P9" s="67">
        <f t="shared" si="2"/>
      </c>
      <c r="Q9" s="137">
        <f t="shared" si="2"/>
      </c>
      <c r="R9" s="30">
        <f t="shared" si="2"/>
      </c>
      <c r="S9" s="108">
        <f t="shared" si="2"/>
      </c>
      <c r="T9" s="31" t="e">
        <f t="shared" si="4"/>
        <v>#VALUE!</v>
      </c>
    </row>
    <row r="10" spans="1:20" ht="15.75" customHeight="1">
      <c r="A10" s="20">
        <v>272</v>
      </c>
      <c r="B10" s="435"/>
      <c r="C10" s="453"/>
      <c r="D10" s="197"/>
      <c r="E10" s="72"/>
      <c r="F10" s="49"/>
      <c r="G10" s="73">
        <f t="shared" si="0"/>
      </c>
      <c r="H10" s="44"/>
      <c r="I10" s="29" t="e">
        <f t="shared" si="3"/>
        <v>#VALUE!</v>
      </c>
      <c r="J10" s="66"/>
      <c r="K10" s="72"/>
      <c r="L10" s="49"/>
      <c r="M10" s="73">
        <f t="shared" si="1"/>
      </c>
      <c r="N10" s="43"/>
      <c r="O10" s="66"/>
      <c r="P10" s="67">
        <f t="shared" si="2"/>
      </c>
      <c r="Q10" s="137">
        <f t="shared" si="2"/>
      </c>
      <c r="R10" s="30">
        <f t="shared" si="2"/>
      </c>
      <c r="S10" s="108">
        <f t="shared" si="2"/>
      </c>
      <c r="T10" s="31" t="e">
        <f t="shared" si="4"/>
        <v>#VALUE!</v>
      </c>
    </row>
    <row r="11" spans="1:20" ht="15.75" customHeight="1">
      <c r="A11" s="20">
        <v>273</v>
      </c>
      <c r="B11" s="292" t="s">
        <v>303</v>
      </c>
      <c r="C11" s="285" t="s">
        <v>304</v>
      </c>
      <c r="D11" s="197">
        <v>0.4131944444444444</v>
      </c>
      <c r="E11" s="72"/>
      <c r="F11" s="315"/>
      <c r="G11" s="73">
        <f t="shared" si="0"/>
      </c>
      <c r="H11" s="43"/>
      <c r="I11" s="29" t="e">
        <f t="shared" si="3"/>
        <v>#VALUE!</v>
      </c>
      <c r="J11" s="63"/>
      <c r="K11" s="72"/>
      <c r="L11" s="49"/>
      <c r="M11" s="73">
        <f t="shared" si="1"/>
      </c>
      <c r="N11" s="17"/>
      <c r="O11" s="21"/>
      <c r="P11" s="67">
        <f t="shared" si="2"/>
      </c>
      <c r="Q11" s="137">
        <f t="shared" si="2"/>
      </c>
      <c r="R11" s="30">
        <f t="shared" si="2"/>
      </c>
      <c r="S11" s="18">
        <f t="shared" si="2"/>
      </c>
      <c r="T11" s="31" t="e">
        <f t="shared" si="4"/>
        <v>#VALUE!</v>
      </c>
    </row>
    <row r="12" spans="1:20" ht="15.75" customHeight="1">
      <c r="A12" s="20">
        <v>274</v>
      </c>
      <c r="B12" s="295" t="s">
        <v>404</v>
      </c>
      <c r="C12" s="406" t="s">
        <v>370</v>
      </c>
      <c r="D12" s="197"/>
      <c r="E12" s="72"/>
      <c r="F12" s="49"/>
      <c r="G12" s="73">
        <f t="shared" si="0"/>
      </c>
      <c r="H12" s="43"/>
      <c r="I12" s="29" t="e">
        <f t="shared" si="3"/>
        <v>#VALUE!</v>
      </c>
      <c r="J12" s="63"/>
      <c r="K12" s="72"/>
      <c r="L12" s="49"/>
      <c r="M12" s="73">
        <f t="shared" si="1"/>
      </c>
      <c r="N12" s="43"/>
      <c r="O12" s="21"/>
      <c r="P12" s="67">
        <f t="shared" si="2"/>
      </c>
      <c r="Q12" s="137">
        <f aca="true" t="shared" si="5" ref="Q12:S14">IF(AND(ISNUMBER(F12),ISNUMBER(L12)),SUM(F12,L12),"")</f>
      </c>
      <c r="R12" s="30">
        <f t="shared" si="5"/>
      </c>
      <c r="S12" s="108">
        <f t="shared" si="5"/>
      </c>
      <c r="T12" s="31" t="e">
        <f t="shared" si="4"/>
        <v>#VALUE!</v>
      </c>
    </row>
    <row r="13" spans="1:20" ht="15.75" customHeight="1">
      <c r="A13" s="20">
        <v>275</v>
      </c>
      <c r="B13" s="565"/>
      <c r="C13" s="566"/>
      <c r="D13" s="198"/>
      <c r="E13" s="338"/>
      <c r="F13" s="315"/>
      <c r="G13" s="73">
        <f t="shared" si="0"/>
      </c>
      <c r="H13" s="43"/>
      <c r="I13" s="29" t="e">
        <f t="shared" si="3"/>
        <v>#VALUE!</v>
      </c>
      <c r="J13" s="63"/>
      <c r="K13" s="72"/>
      <c r="L13" s="49"/>
      <c r="M13" s="73">
        <f t="shared" si="1"/>
      </c>
      <c r="N13" s="43"/>
      <c r="O13" s="63"/>
      <c r="P13" s="67">
        <f>IF(AND(ISNUMBER(E13),ISNUMBER(K13)),SUM(E13,K13),"")</f>
      </c>
      <c r="Q13" s="79">
        <f t="shared" si="5"/>
      </c>
      <c r="R13" s="42">
        <f t="shared" si="5"/>
      </c>
      <c r="S13" s="108">
        <f t="shared" si="5"/>
      </c>
      <c r="T13" s="31" t="e">
        <f t="shared" si="4"/>
        <v>#VALUE!</v>
      </c>
    </row>
    <row r="14" spans="1:20" ht="15.75" customHeight="1">
      <c r="A14" s="20">
        <v>276</v>
      </c>
      <c r="B14" s="391" t="s">
        <v>357</v>
      </c>
      <c r="C14" s="285" t="s">
        <v>359</v>
      </c>
      <c r="D14" s="197"/>
      <c r="E14" s="72"/>
      <c r="F14" s="49"/>
      <c r="G14" s="73">
        <f t="shared" si="0"/>
      </c>
      <c r="H14" s="43"/>
      <c r="I14" s="29" t="e">
        <f t="shared" si="3"/>
        <v>#VALUE!</v>
      </c>
      <c r="J14" s="63"/>
      <c r="K14" s="134"/>
      <c r="L14" s="135"/>
      <c r="M14" s="136">
        <f t="shared" si="1"/>
      </c>
      <c r="N14" s="25"/>
      <c r="O14" s="243"/>
      <c r="P14" s="68">
        <f>IF(AND(ISNUMBER(E14),ISNUMBER(K14)),SUM(E14,K14),"")</f>
      </c>
      <c r="Q14" s="69">
        <f t="shared" si="5"/>
      </c>
      <c r="R14" s="42">
        <f t="shared" si="5"/>
      </c>
      <c r="S14" s="27">
        <f t="shared" si="5"/>
      </c>
      <c r="T14" s="371" t="e">
        <f t="shared" si="4"/>
        <v>#VALUE!</v>
      </c>
    </row>
    <row r="15" spans="1:20" ht="15.75" customHeight="1">
      <c r="A15" s="20">
        <v>277</v>
      </c>
      <c r="B15" s="391" t="s">
        <v>358</v>
      </c>
      <c r="C15" s="285" t="s">
        <v>359</v>
      </c>
      <c r="D15" s="197">
        <v>0.4513888888888889</v>
      </c>
      <c r="E15" s="72"/>
      <c r="F15" s="315"/>
      <c r="G15" s="73">
        <f t="shared" si="0"/>
      </c>
      <c r="H15" s="43"/>
      <c r="I15" s="29" t="e">
        <f t="shared" si="3"/>
        <v>#VALUE!</v>
      </c>
      <c r="J15" s="240"/>
      <c r="O15" s="244"/>
      <c r="P15" s="250"/>
      <c r="Q15" s="250"/>
      <c r="R15" s="251"/>
      <c r="S15" s="252"/>
      <c r="T15" s="253"/>
    </row>
    <row r="16" spans="1:20" ht="15.75" customHeight="1">
      <c r="A16" s="20">
        <v>278</v>
      </c>
      <c r="B16" s="295" t="s">
        <v>595</v>
      </c>
      <c r="C16" s="275" t="s">
        <v>165</v>
      </c>
      <c r="D16" s="197"/>
      <c r="E16" s="72"/>
      <c r="F16" s="49"/>
      <c r="G16" s="73">
        <f t="shared" si="0"/>
      </c>
      <c r="H16" s="43"/>
      <c r="I16" s="29" t="e">
        <f t="shared" si="3"/>
        <v>#VALUE!</v>
      </c>
      <c r="J16" s="240"/>
      <c r="K16" s="298" t="s">
        <v>239</v>
      </c>
      <c r="L16" s="301"/>
      <c r="M16" s="301"/>
      <c r="N16" s="301"/>
      <c r="O16" s="301"/>
      <c r="P16" s="301"/>
      <c r="Q16" s="301"/>
      <c r="R16" s="301"/>
      <c r="S16" s="301"/>
      <c r="T16" s="301"/>
    </row>
    <row r="17" spans="1:20" ht="15.75" customHeight="1">
      <c r="A17" s="20">
        <v>279</v>
      </c>
      <c r="B17" s="360" t="s">
        <v>596</v>
      </c>
      <c r="C17" s="275" t="s">
        <v>165</v>
      </c>
      <c r="D17" s="197"/>
      <c r="E17" s="72"/>
      <c r="F17" s="315"/>
      <c r="G17" s="73">
        <f t="shared" si="0"/>
      </c>
      <c r="H17" s="43"/>
      <c r="I17" s="29" t="e">
        <f t="shared" si="3"/>
        <v>#VALUE!</v>
      </c>
      <c r="J17" s="240"/>
      <c r="K17" s="299" t="s">
        <v>756</v>
      </c>
      <c r="L17" s="300"/>
      <c r="M17" s="300"/>
      <c r="N17" s="300"/>
      <c r="O17" s="300"/>
      <c r="P17" s="300"/>
      <c r="Q17" s="300"/>
      <c r="R17" s="300"/>
      <c r="S17" s="300"/>
      <c r="T17" s="299"/>
    </row>
    <row r="18" spans="1:20" ht="15.75" customHeight="1">
      <c r="A18" s="20">
        <v>280</v>
      </c>
      <c r="B18" s="295" t="s">
        <v>405</v>
      </c>
      <c r="C18" s="285" t="s">
        <v>96</v>
      </c>
      <c r="D18" s="197"/>
      <c r="E18" s="72"/>
      <c r="F18" s="49"/>
      <c r="G18" s="73">
        <f t="shared" si="0"/>
      </c>
      <c r="H18" s="43"/>
      <c r="I18" s="29" t="e">
        <f t="shared" si="3"/>
        <v>#VALUE!</v>
      </c>
      <c r="J18" s="240"/>
      <c r="O18" s="23"/>
      <c r="P18" s="62"/>
      <c r="Q18" s="62"/>
      <c r="R18" s="254"/>
      <c r="S18" s="255"/>
      <c r="T18" s="256"/>
    </row>
    <row r="19" spans="1:20" ht="15.75" customHeight="1">
      <c r="A19" s="20">
        <v>281</v>
      </c>
      <c r="B19" s="295" t="s">
        <v>230</v>
      </c>
      <c r="C19" s="285" t="s">
        <v>225</v>
      </c>
      <c r="D19" s="197">
        <v>0.4895833333333333</v>
      </c>
      <c r="E19" s="72"/>
      <c r="F19" s="315"/>
      <c r="G19" s="73">
        <f aca="true" t="shared" si="6" ref="G19:G28">IF(SUM(E19,F19)&gt;0,SUM(E19,F19),"")</f>
      </c>
      <c r="H19" s="43"/>
      <c r="I19" s="29" t="e">
        <f t="shared" si="3"/>
        <v>#VALUE!</v>
      </c>
      <c r="J19" s="240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ht="15.75" customHeight="1">
      <c r="A20" s="20">
        <v>282</v>
      </c>
      <c r="B20" s="559"/>
      <c r="C20" s="560"/>
      <c r="D20" s="197"/>
      <c r="E20" s="233"/>
      <c r="F20" s="49"/>
      <c r="G20" s="73">
        <f t="shared" si="6"/>
      </c>
      <c r="H20" s="43"/>
      <c r="I20" s="29" t="e">
        <f t="shared" si="3"/>
        <v>#VALUE!</v>
      </c>
      <c r="J20" s="240"/>
      <c r="K20" s="40" t="s">
        <v>471</v>
      </c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5.75" customHeight="1">
      <c r="A21" s="20">
        <v>283</v>
      </c>
      <c r="B21" s="295" t="s">
        <v>599</v>
      </c>
      <c r="C21" s="285" t="s">
        <v>555</v>
      </c>
      <c r="D21" s="197"/>
      <c r="E21" s="233"/>
      <c r="F21" s="315"/>
      <c r="G21" s="73">
        <f t="shared" si="6"/>
      </c>
      <c r="H21" s="43"/>
      <c r="I21" s="29" t="e">
        <f t="shared" si="3"/>
        <v>#VALUE!</v>
      </c>
      <c r="J21" s="240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5.75" customHeight="1">
      <c r="A22" s="20">
        <v>284</v>
      </c>
      <c r="B22" s="292" t="s">
        <v>305</v>
      </c>
      <c r="C22" s="285" t="s">
        <v>306</v>
      </c>
      <c r="D22" s="199"/>
      <c r="E22" s="233"/>
      <c r="F22" s="49"/>
      <c r="G22" s="73">
        <f t="shared" si="6"/>
      </c>
      <c r="H22" s="43"/>
      <c r="I22" s="29" t="e">
        <f t="shared" si="3"/>
        <v>#VALUE!</v>
      </c>
      <c r="J22" s="240"/>
      <c r="K22" s="423" t="s">
        <v>758</v>
      </c>
      <c r="O22" s="23"/>
      <c r="P22" s="62"/>
      <c r="Q22" s="62"/>
      <c r="R22" s="254"/>
      <c r="S22" s="255"/>
      <c r="T22" s="256"/>
    </row>
    <row r="23" spans="1:20" ht="15.75" customHeight="1">
      <c r="A23" s="20">
        <v>285</v>
      </c>
      <c r="B23" s="570" t="s">
        <v>735</v>
      </c>
      <c r="C23" s="285" t="s">
        <v>209</v>
      </c>
      <c r="D23" s="197">
        <v>0.5277777777777778</v>
      </c>
      <c r="E23" s="72"/>
      <c r="F23" s="315"/>
      <c r="G23" s="73">
        <f t="shared" si="6"/>
      </c>
      <c r="H23" s="43"/>
      <c r="I23" s="29" t="e">
        <f t="shared" si="3"/>
        <v>#VALUE!</v>
      </c>
      <c r="J23" s="241"/>
      <c r="K23" s="423" t="s">
        <v>759</v>
      </c>
      <c r="O23" s="62"/>
      <c r="P23" s="62"/>
      <c r="Q23" s="62"/>
      <c r="R23" s="254"/>
      <c r="S23" s="255"/>
      <c r="T23" s="256"/>
    </row>
    <row r="24" spans="1:20" ht="15.75" customHeight="1">
      <c r="A24" s="20">
        <v>286</v>
      </c>
      <c r="B24" s="552" t="s">
        <v>725</v>
      </c>
      <c r="C24" s="464" t="s">
        <v>164</v>
      </c>
      <c r="D24" s="197"/>
      <c r="E24" s="72"/>
      <c r="F24" s="49"/>
      <c r="G24" s="73">
        <f t="shared" si="6"/>
      </c>
      <c r="H24" s="43"/>
      <c r="I24" s="29" t="e">
        <f t="shared" si="3"/>
        <v>#VALUE!</v>
      </c>
      <c r="J24" s="240"/>
      <c r="O24" s="23"/>
      <c r="P24" s="62"/>
      <c r="Q24" s="62"/>
      <c r="R24" s="254"/>
      <c r="S24" s="255"/>
      <c r="T24" s="256"/>
    </row>
    <row r="25" spans="1:20" ht="15.75" customHeight="1">
      <c r="A25" s="20">
        <v>287</v>
      </c>
      <c r="B25" s="448" t="s">
        <v>470</v>
      </c>
      <c r="C25" s="275" t="s">
        <v>170</v>
      </c>
      <c r="D25" s="197"/>
      <c r="E25" s="72"/>
      <c r="F25" s="315"/>
      <c r="G25" s="73">
        <f t="shared" si="6"/>
      </c>
      <c r="H25" s="43"/>
      <c r="I25" s="29" t="e">
        <f t="shared" si="3"/>
        <v>#VALUE!</v>
      </c>
      <c r="J25" s="240"/>
      <c r="Q25" s="62"/>
      <c r="R25" s="254"/>
      <c r="S25" s="255"/>
      <c r="T25" s="256"/>
    </row>
    <row r="26" spans="1:20" ht="15.75" customHeight="1">
      <c r="A26" s="20">
        <v>288</v>
      </c>
      <c r="B26" s="452" t="s">
        <v>723</v>
      </c>
      <c r="C26" s="563" t="s">
        <v>365</v>
      </c>
      <c r="D26" s="197"/>
      <c r="E26" s="72"/>
      <c r="F26" s="49"/>
      <c r="G26" s="73">
        <f t="shared" si="6"/>
      </c>
      <c r="H26" s="43"/>
      <c r="I26" s="29" t="e">
        <f t="shared" si="3"/>
        <v>#VALUE!</v>
      </c>
      <c r="J26" s="240"/>
      <c r="S26" s="256"/>
      <c r="T26" s="55"/>
    </row>
    <row r="27" spans="1:20" ht="15.75" customHeight="1">
      <c r="A27" s="20">
        <v>289</v>
      </c>
      <c r="B27" s="452" t="s">
        <v>733</v>
      </c>
      <c r="C27" s="453" t="s">
        <v>734</v>
      </c>
      <c r="D27" s="197">
        <v>0.5659722222222222</v>
      </c>
      <c r="E27" s="72"/>
      <c r="F27" s="315"/>
      <c r="G27" s="73">
        <f t="shared" si="6"/>
      </c>
      <c r="H27" s="43"/>
      <c r="I27" s="29" t="e">
        <f t="shared" si="3"/>
        <v>#VALUE!</v>
      </c>
      <c r="J27" s="240"/>
      <c r="N27" s="23"/>
      <c r="S27" s="256"/>
      <c r="T27" s="55"/>
    </row>
    <row r="28" spans="1:19" s="56" customFormat="1" ht="15.75" customHeight="1">
      <c r="A28" s="20">
        <v>290</v>
      </c>
      <c r="B28" s="452" t="s">
        <v>680</v>
      </c>
      <c r="C28" s="453"/>
      <c r="D28" s="197"/>
      <c r="E28" s="72"/>
      <c r="F28" s="49"/>
      <c r="G28" s="73">
        <f t="shared" si="6"/>
      </c>
      <c r="H28" s="43"/>
      <c r="I28" s="29" t="e">
        <f t="shared" si="3"/>
        <v>#VALUE!</v>
      </c>
      <c r="J28" s="240"/>
      <c r="K28" s="58"/>
      <c r="L28" s="58"/>
      <c r="M28" s="58"/>
      <c r="N28" s="58"/>
      <c r="S28" s="256"/>
    </row>
    <row r="29" spans="1:20" ht="15.75" customHeight="1">
      <c r="A29" s="20">
        <v>291</v>
      </c>
      <c r="B29" s="292" t="s">
        <v>694</v>
      </c>
      <c r="C29" s="285" t="s">
        <v>164</v>
      </c>
      <c r="D29" s="197"/>
      <c r="E29" s="272"/>
      <c r="F29" s="315"/>
      <c r="G29" s="307"/>
      <c r="H29" s="339"/>
      <c r="I29" s="29" t="e">
        <f t="shared" si="3"/>
        <v>#N/A</v>
      </c>
      <c r="T29" s="55"/>
    </row>
    <row r="30" spans="1:20" ht="15.75" customHeight="1">
      <c r="A30" s="20">
        <v>292</v>
      </c>
      <c r="B30" s="295" t="s">
        <v>301</v>
      </c>
      <c r="C30" s="285" t="s">
        <v>302</v>
      </c>
      <c r="D30" s="197"/>
      <c r="E30" s="361"/>
      <c r="F30" s="49"/>
      <c r="G30" s="73"/>
      <c r="H30" s="43"/>
      <c r="I30" s="29" t="e">
        <f t="shared" si="3"/>
        <v>#N/A</v>
      </c>
      <c r="T30" s="55"/>
    </row>
    <row r="31" spans="1:11" ht="15.75" customHeight="1">
      <c r="A31" s="20">
        <v>293</v>
      </c>
      <c r="B31" s="295" t="s">
        <v>469</v>
      </c>
      <c r="C31" s="275" t="s">
        <v>171</v>
      </c>
      <c r="D31" s="197">
        <v>0.6041666666666666</v>
      </c>
      <c r="E31" s="361"/>
      <c r="F31" s="49"/>
      <c r="G31" s="73"/>
      <c r="H31" s="43"/>
      <c r="I31" s="29" t="e">
        <f t="shared" si="3"/>
        <v>#N/A</v>
      </c>
      <c r="K31" s="650"/>
    </row>
    <row r="32" spans="1:11" ht="15.75" customHeight="1">
      <c r="A32" s="20">
        <v>294</v>
      </c>
      <c r="B32" s="557" t="s">
        <v>597</v>
      </c>
      <c r="C32" s="560" t="s">
        <v>598</v>
      </c>
      <c r="D32" s="197"/>
      <c r="E32" s="338"/>
      <c r="F32" s="315"/>
      <c r="G32" s="307"/>
      <c r="H32" s="339"/>
      <c r="I32" s="29" t="e">
        <f t="shared" si="3"/>
        <v>#N/A</v>
      </c>
      <c r="K32" s="650"/>
    </row>
    <row r="33" spans="1:11" ht="15.75" customHeight="1">
      <c r="A33" s="20">
        <v>295</v>
      </c>
      <c r="B33" s="360" t="s">
        <v>721</v>
      </c>
      <c r="C33" s="285" t="s">
        <v>722</v>
      </c>
      <c r="D33" s="197"/>
      <c r="E33" s="361"/>
      <c r="F33" s="49"/>
      <c r="G33" s="73"/>
      <c r="H33" s="43"/>
      <c r="I33" s="29" t="e">
        <f t="shared" si="3"/>
        <v>#N/A</v>
      </c>
      <c r="K33" s="650"/>
    </row>
    <row r="34" spans="1:11" ht="15.75" customHeight="1">
      <c r="A34" s="20">
        <v>296</v>
      </c>
      <c r="B34" s="295"/>
      <c r="C34" s="408"/>
      <c r="D34" s="197"/>
      <c r="E34" s="361"/>
      <c r="F34" s="49"/>
      <c r="G34" s="73"/>
      <c r="H34" s="43"/>
      <c r="I34" s="317" t="e">
        <f t="shared" si="3"/>
        <v>#N/A</v>
      </c>
      <c r="K34" s="650"/>
    </row>
    <row r="35" spans="1:11" ht="15.75" customHeight="1">
      <c r="A35" s="20">
        <v>297</v>
      </c>
      <c r="B35" s="295" t="s">
        <v>695</v>
      </c>
      <c r="C35" s="285" t="s">
        <v>206</v>
      </c>
      <c r="D35" s="197">
        <v>0.642361111111111</v>
      </c>
      <c r="E35" s="361"/>
      <c r="F35" s="49"/>
      <c r="G35" s="73"/>
      <c r="H35" s="43"/>
      <c r="I35" s="266" t="e">
        <f t="shared" si="3"/>
        <v>#N/A</v>
      </c>
      <c r="K35" s="650"/>
    </row>
    <row r="36" spans="1:20" ht="15.75" customHeight="1">
      <c r="A36" s="20">
        <v>298</v>
      </c>
      <c r="B36" s="360" t="s">
        <v>204</v>
      </c>
      <c r="C36" s="285" t="s">
        <v>168</v>
      </c>
      <c r="D36" s="197"/>
      <c r="E36" s="361"/>
      <c r="F36" s="49"/>
      <c r="G36" s="73"/>
      <c r="H36" s="43"/>
      <c r="I36" s="266" t="e">
        <f t="shared" si="3"/>
        <v>#N/A</v>
      </c>
      <c r="S36" s="55"/>
      <c r="T36" s="55"/>
    </row>
    <row r="37" spans="1:20" ht="15.75" customHeight="1">
      <c r="A37" s="20">
        <v>299</v>
      </c>
      <c r="B37" s="295" t="s">
        <v>261</v>
      </c>
      <c r="C37" s="285" t="s">
        <v>249</v>
      </c>
      <c r="D37" s="197"/>
      <c r="E37" s="361"/>
      <c r="F37" s="49"/>
      <c r="G37" s="73"/>
      <c r="H37" s="43"/>
      <c r="I37" s="266" t="e">
        <f t="shared" si="3"/>
        <v>#N/A</v>
      </c>
      <c r="S37" s="55"/>
      <c r="T37" s="55"/>
    </row>
    <row r="38" spans="1:20" ht="15.75" customHeight="1">
      <c r="A38" s="24">
        <v>300</v>
      </c>
      <c r="B38" s="363" t="s">
        <v>248</v>
      </c>
      <c r="C38" s="332" t="s">
        <v>216</v>
      </c>
      <c r="D38" s="249"/>
      <c r="E38" s="362"/>
      <c r="F38" s="95"/>
      <c r="G38" s="231"/>
      <c r="H38" s="329"/>
      <c r="I38" s="111" t="e">
        <f t="shared" si="3"/>
        <v>#N/A</v>
      </c>
      <c r="S38" s="55"/>
      <c r="T38" s="55"/>
    </row>
    <row r="39" spans="2:20" ht="12.75">
      <c r="B39" s="58"/>
      <c r="C39" s="58"/>
      <c r="S39" s="55"/>
      <c r="T39" s="55"/>
    </row>
    <row r="40" ht="12.75">
      <c r="C40" s="562" t="s">
        <v>609</v>
      </c>
    </row>
    <row r="41" ht="12.75">
      <c r="B41" s="564"/>
    </row>
  </sheetData>
  <sheetProtection/>
  <mergeCells count="1">
    <mergeCell ref="A1:T1"/>
  </mergeCells>
  <conditionalFormatting sqref="B1:B34 B36:B65536">
    <cfRule type="duplicateValues" priority="2" dxfId="0" stopIfTrue="1">
      <formula>AND(COUNTIF($B$1:$B$34,B1)+COUNTIF($B$36:$B$65536,B1)&gt;1,NOT(ISBLANK(B1)))</formula>
    </cfRule>
  </conditionalFormatting>
  <conditionalFormatting sqref="B35">
    <cfRule type="duplicateValues" priority="1" dxfId="0" stopIfTrue="1">
      <formula>AND(COUNTIF($B$35:$B$35,B35)&gt;1,NOT(ISBLANK(B35)))</formula>
    </cfRule>
  </conditionalFormatting>
  <conditionalFormatting sqref="E7:E28">
    <cfRule type="cellIs" priority="80" dxfId="3" operator="lessThan" stopIfTrue="1">
      <formula>360</formula>
    </cfRule>
    <cfRule type="cellIs" priority="81" dxfId="34" operator="between" stopIfTrue="1">
      <formula>360</formula>
      <formula>399</formula>
    </cfRule>
    <cfRule type="cellIs" priority="82" dxfId="33" operator="greaterThanOrEqual" stopIfTrue="1">
      <formula>400</formula>
    </cfRule>
  </conditionalFormatting>
  <conditionalFormatting sqref="E29:E31">
    <cfRule type="cellIs" priority="122" dxfId="8" operator="greaterThanOrEqual" stopIfTrue="1">
      <formula>300</formula>
    </cfRule>
    <cfRule type="cellIs" priority="123" dxfId="7" operator="greaterThanOrEqual" stopIfTrue="1">
      <formula>275</formula>
    </cfRule>
  </conditionalFormatting>
  <conditionalFormatting sqref="E29:E32">
    <cfRule type="cellIs" priority="127" dxfId="3" operator="lessThan" stopIfTrue="1">
      <formula>360</formula>
    </cfRule>
    <cfRule type="cellIs" priority="128" dxfId="34" operator="between" stopIfTrue="1">
      <formula>360</formula>
      <formula>399</formula>
    </cfRule>
    <cfRule type="cellIs" priority="129" dxfId="33" operator="greaterThanOrEqual" stopIfTrue="1">
      <formula>400</formula>
    </cfRule>
  </conditionalFormatting>
  <conditionalFormatting sqref="E33:E37">
    <cfRule type="cellIs" priority="15" dxfId="8" operator="greaterThanOrEqual" stopIfTrue="1">
      <formula>300</formula>
    </cfRule>
    <cfRule type="cellIs" priority="16" dxfId="7" operator="greaterThanOrEqual" stopIfTrue="1">
      <formula>275</formula>
    </cfRule>
    <cfRule type="cellIs" priority="20" dxfId="3" operator="lessThan" stopIfTrue="1">
      <formula>360</formula>
    </cfRule>
    <cfRule type="cellIs" priority="21" dxfId="34" operator="between" stopIfTrue="1">
      <formula>360</formula>
      <formula>399</formula>
    </cfRule>
    <cfRule type="cellIs" priority="22" dxfId="33" operator="greaterThanOrEqual" stopIfTrue="1">
      <formula>400</formula>
    </cfRule>
  </conditionalFormatting>
  <conditionalFormatting sqref="E38">
    <cfRule type="cellIs" priority="57" dxfId="32" operator="equal" stopIfTrue="1">
      <formula>""</formula>
    </cfRule>
    <cfRule type="cellIs" priority="58" dxfId="3" operator="lessThan" stopIfTrue="1">
      <formula>360</formula>
    </cfRule>
    <cfRule type="cellIs" priority="59" dxfId="34" operator="between" stopIfTrue="1">
      <formula>360</formula>
      <formula>399</formula>
    </cfRule>
    <cfRule type="cellIs" priority="60" dxfId="33" operator="greaterThanOrEqual" stopIfTrue="1">
      <formula>400</formula>
    </cfRule>
    <cfRule type="cellIs" priority="61" dxfId="8" operator="greaterThanOrEqual" stopIfTrue="1">
      <formula>300</formula>
    </cfRule>
    <cfRule type="cellIs" priority="62" dxfId="7" operator="greaterThanOrEqual" stopIfTrue="1">
      <formula>275</formula>
    </cfRule>
    <cfRule type="cellIs" priority="66" dxfId="3" operator="lessThan" stopIfTrue="1">
      <formula>360</formula>
    </cfRule>
    <cfRule type="cellIs" priority="67" dxfId="34" operator="between" stopIfTrue="1">
      <formula>360</formula>
      <formula>399</formula>
    </cfRule>
    <cfRule type="cellIs" priority="68" dxfId="33" operator="greaterThanOrEqual" stopIfTrue="1">
      <formula>400</formula>
    </cfRule>
  </conditionalFormatting>
  <conditionalFormatting sqref="E7:F28">
    <cfRule type="cellIs" priority="79" dxfId="32" operator="equal" stopIfTrue="1">
      <formula>""</formula>
    </cfRule>
  </conditionalFormatting>
  <conditionalFormatting sqref="E29:F32">
    <cfRule type="cellIs" priority="126" dxfId="32" operator="equal" stopIfTrue="1">
      <formula>""</formula>
    </cfRule>
  </conditionalFormatting>
  <conditionalFormatting sqref="E33:F37 H7:H38">
    <cfRule type="cellIs" priority="19" dxfId="32" operator="equal" stopIfTrue="1">
      <formula>""</formula>
    </cfRule>
  </conditionalFormatting>
  <conditionalFormatting sqref="E38:F38">
    <cfRule type="cellIs" priority="65" dxfId="32" operator="equal" stopIfTrue="1">
      <formula>""</formula>
    </cfRule>
  </conditionalFormatting>
  <conditionalFormatting sqref="F7:F38">
    <cfRule type="cellIs" priority="17" dxfId="8" operator="greaterThanOrEqual" stopIfTrue="1">
      <formula>150</formula>
    </cfRule>
    <cfRule type="cellIs" priority="18" dxfId="7" operator="greaterThanOrEqual" stopIfTrue="1">
      <formula>125</formula>
    </cfRule>
  </conditionalFormatting>
  <conditionalFormatting sqref="G7:G38">
    <cfRule type="cellIs" priority="23" dxfId="3" operator="lessThan" stopIfTrue="1">
      <formula>500</formula>
    </cfRule>
    <cfRule type="cellIs" priority="24" dxfId="7" operator="between" stopIfTrue="1">
      <formula>501</formula>
      <formula>549</formula>
    </cfRule>
    <cfRule type="cellIs" priority="25" dxfId="8" operator="greaterThanOrEqual" stopIfTrue="1">
      <formula>550</formula>
    </cfRule>
  </conditionalFormatting>
  <conditionalFormatting sqref="H7:H38">
    <cfRule type="cellIs" priority="28" dxfId="8" operator="equal" stopIfTrue="1">
      <formula>0</formula>
    </cfRule>
  </conditionalFormatting>
  <conditionalFormatting sqref="I7:I38">
    <cfRule type="cellIs" priority="5" dxfId="7" operator="between" stopIfTrue="1">
      <formula>1</formula>
      <formula>8</formula>
    </cfRule>
    <cfRule type="cellIs" priority="6" dxfId="3" operator="greaterThanOrEqual" stopIfTrue="1">
      <formula>9</formula>
    </cfRule>
  </conditionalFormatting>
  <conditionalFormatting sqref="K7:K14">
    <cfRule type="cellIs" priority="210" dxfId="3" operator="lessThan" stopIfTrue="1">
      <formula>360</formula>
    </cfRule>
    <cfRule type="cellIs" priority="211" dxfId="34" operator="between" stopIfTrue="1">
      <formula>360</formula>
      <formula>399</formula>
    </cfRule>
    <cfRule type="cellIs" priority="212" dxfId="33" operator="greaterThanOrEqual" stopIfTrue="1">
      <formula>400</formula>
    </cfRule>
  </conditionalFormatting>
  <conditionalFormatting sqref="K7:L14 N7:N14">
    <cfRule type="cellIs" priority="182" dxfId="32" operator="equal" stopIfTrue="1">
      <formula>""</formula>
    </cfRule>
  </conditionalFormatting>
  <conditionalFormatting sqref="L7:L14">
    <cfRule type="cellIs" priority="216" dxfId="3" operator="lessThan" stopIfTrue="1">
      <formula>140</formula>
    </cfRule>
    <cfRule type="cellIs" priority="217" dxfId="7" operator="between" stopIfTrue="1">
      <formula>140</formula>
      <formula>199</formula>
    </cfRule>
    <cfRule type="cellIs" priority="218" dxfId="8" operator="greaterThanOrEqual" stopIfTrue="1">
      <formula>200</formula>
    </cfRule>
  </conditionalFormatting>
  <conditionalFormatting sqref="M7:M14">
    <cfRule type="cellIs" priority="213" dxfId="3" operator="lessThan" stopIfTrue="1">
      <formula>500</formula>
    </cfRule>
    <cfRule type="cellIs" priority="214" dxfId="7" operator="between" stopIfTrue="1">
      <formula>501</formula>
      <formula>549</formula>
    </cfRule>
    <cfRule type="cellIs" priority="215" dxfId="8" operator="greaterThanOrEqual" stopIfTrue="1">
      <formula>550</formula>
    </cfRule>
  </conditionalFormatting>
  <conditionalFormatting sqref="N7:N14 S7:S15 S18 S22:S25">
    <cfRule type="cellIs" priority="229" dxfId="8" operator="equal" stopIfTrue="1">
      <formula>0</formula>
    </cfRule>
  </conditionalFormatting>
  <conditionalFormatting sqref="N9 N13">
    <cfRule type="cellIs" priority="226" dxfId="8" operator="equal" stopIfTrue="1">
      <formula>0</formula>
    </cfRule>
    <cfRule type="cellIs" priority="227" dxfId="7" operator="equal" stopIfTrue="1">
      <formula>1</formula>
    </cfRule>
    <cfRule type="cellIs" priority="228" dxfId="22" operator="greaterThan" stopIfTrue="1">
      <formula>1</formula>
    </cfRule>
  </conditionalFormatting>
  <conditionalFormatting sqref="P7:P12">
    <cfRule type="cellIs" priority="185" dxfId="3" operator="lessThan" stopIfTrue="1">
      <formula>720</formula>
    </cfRule>
    <cfRule type="cellIs" priority="190" dxfId="8" operator="greaterThanOrEqual" stopIfTrue="1">
      <formula>800</formula>
    </cfRule>
    <cfRule type="cellIs" priority="191" dxfId="7" operator="between" stopIfTrue="1">
      <formula>720</formula>
      <formula>799</formula>
    </cfRule>
  </conditionalFormatting>
  <conditionalFormatting sqref="P13:P15 P18 P22:P24">
    <cfRule type="cellIs" priority="234" dxfId="8" operator="greaterThanOrEqual" stopIfTrue="1">
      <formula>600</formula>
    </cfRule>
    <cfRule type="cellIs" priority="235" dxfId="7" operator="greaterThanOrEqual" stopIfTrue="1">
      <formula>550</formula>
    </cfRule>
  </conditionalFormatting>
  <conditionalFormatting sqref="Q7:Q12">
    <cfRule type="cellIs" priority="184" dxfId="3" operator="lessThan" stopIfTrue="1">
      <formula>280</formula>
    </cfRule>
    <cfRule type="cellIs" priority="188" dxfId="8" operator="greaterThanOrEqual" stopIfTrue="1">
      <formula>400</formula>
    </cfRule>
    <cfRule type="cellIs" priority="189" dxfId="7" operator="between" stopIfTrue="1">
      <formula>280</formula>
      <formula>399</formula>
    </cfRule>
  </conditionalFormatting>
  <conditionalFormatting sqref="Q13:Q15 Q18 Q22:Q25">
    <cfRule type="cellIs" priority="232" dxfId="8" operator="greaterThanOrEqual" stopIfTrue="1">
      <formula>300</formula>
    </cfRule>
    <cfRule type="cellIs" priority="233" dxfId="7" operator="greaterThanOrEqual" stopIfTrue="1">
      <formula>250</formula>
    </cfRule>
  </conditionalFormatting>
  <conditionalFormatting sqref="R7:R14">
    <cfRule type="cellIs" priority="88" dxfId="3" operator="lessThan" stopIfTrue="1">
      <formula>1000</formula>
    </cfRule>
    <cfRule type="cellIs" priority="89" dxfId="8" operator="greaterThanOrEqual" stopIfTrue="1">
      <formula>1100</formula>
    </cfRule>
    <cfRule type="cellIs" priority="90" dxfId="7" operator="between" stopIfTrue="1">
      <formula>1000</formula>
      <formula>1099</formula>
    </cfRule>
  </conditionalFormatting>
  <conditionalFormatting sqref="R15 R18 R22:R25">
    <cfRule type="cellIs" priority="230" dxfId="8" operator="greaterThanOrEqual" stopIfTrue="1">
      <formula>900</formula>
    </cfRule>
    <cfRule type="cellIs" priority="231" dxfId="7" operator="greaterThanOrEqual" stopIfTrue="1">
      <formula>800</formula>
    </cfRule>
  </conditionalFormatting>
  <conditionalFormatting sqref="T7:T15">
    <cfRule type="cellIs" priority="3" dxfId="4" operator="between" stopIfTrue="1">
      <formula>1</formula>
      <formula>3</formula>
    </cfRule>
    <cfRule type="cellIs" priority="4" dxfId="3" operator="between" stopIfTrue="1">
      <formula>4</formula>
      <formula>6</formula>
    </cfRule>
  </conditionalFormatting>
  <conditionalFormatting sqref="T18 T22:T25 S26:S28">
    <cfRule type="cellIs" priority="222" dxfId="4" operator="between" stopIfTrue="1">
      <formula>1</formula>
      <formula>3</formula>
    </cfRule>
    <cfRule type="cellIs" priority="223" dxfId="3" operator="between" stopIfTrue="1">
      <formula>4</formula>
      <formula>6</formula>
    </cfRule>
  </conditionalFormatting>
  <printOptions horizontalCentered="1"/>
  <pageMargins left="0.3937007874015748" right="0.15748031496062992" top="0.11811023622047245" bottom="0.11811023622047245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5.421875" style="55" customWidth="1"/>
    <col min="2" max="2" width="1.1484375" style="55" customWidth="1"/>
    <col min="3" max="3" width="12.421875" style="55" customWidth="1"/>
    <col min="4" max="4" width="25.7109375" style="55" customWidth="1"/>
    <col min="5" max="5" width="20.140625" style="55" customWidth="1"/>
    <col min="6" max="6" width="6.7109375" style="55" customWidth="1"/>
    <col min="7" max="7" width="0.9921875" style="55" customWidth="1"/>
    <col min="8" max="8" width="0.71875" style="55" customWidth="1"/>
    <col min="9" max="9" width="12.7109375" style="55" customWidth="1"/>
    <col min="10" max="10" width="25.00390625" style="55" customWidth="1"/>
    <col min="11" max="11" width="18.421875" style="55" customWidth="1"/>
    <col min="12" max="12" width="10.7109375" style="55" customWidth="1"/>
    <col min="13" max="16384" width="11.421875" style="55" customWidth="1"/>
  </cols>
  <sheetData>
    <row r="1" spans="1:12" ht="27" customHeight="1">
      <c r="A1" s="703" t="s">
        <v>205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</row>
    <row r="2" spans="1:23" ht="26.25" customHeight="1">
      <c r="A2" s="121" t="s">
        <v>6</v>
      </c>
      <c r="B2" s="122"/>
      <c r="C2" s="123"/>
      <c r="D2" s="702" t="s">
        <v>30</v>
      </c>
      <c r="E2" s="702"/>
      <c r="F2" s="702"/>
      <c r="G2" s="78"/>
      <c r="H2" s="83"/>
      <c r="I2" s="78"/>
      <c r="J2" s="702" t="s">
        <v>38</v>
      </c>
      <c r="K2" s="702"/>
      <c r="L2" s="702"/>
      <c r="O2" s="702" t="s">
        <v>27</v>
      </c>
      <c r="P2" s="702"/>
      <c r="Q2" s="702"/>
      <c r="R2" s="45"/>
      <c r="S2" s="124"/>
      <c r="T2" s="123"/>
      <c r="U2" s="702" t="s">
        <v>28</v>
      </c>
      <c r="V2" s="702"/>
      <c r="W2" s="702"/>
    </row>
    <row r="3" spans="1:12" ht="12.75">
      <c r="A3" s="45"/>
      <c r="B3" s="45"/>
      <c r="C3" s="45" t="s">
        <v>20</v>
      </c>
      <c r="D3" s="45" t="s">
        <v>21</v>
      </c>
      <c r="E3" s="45" t="s">
        <v>5</v>
      </c>
      <c r="F3" s="45" t="s">
        <v>22</v>
      </c>
      <c r="G3" s="45"/>
      <c r="H3" s="124"/>
      <c r="I3" s="45" t="s">
        <v>20</v>
      </c>
      <c r="J3" s="45" t="s">
        <v>21</v>
      </c>
      <c r="K3" s="45" t="s">
        <v>5</v>
      </c>
      <c r="L3" s="125" t="s">
        <v>22</v>
      </c>
    </row>
    <row r="4" spans="1:12" ht="7.5" customHeight="1">
      <c r="A4" s="78"/>
      <c r="B4" s="78"/>
      <c r="C4" s="78"/>
      <c r="D4" s="78"/>
      <c r="E4" s="78"/>
      <c r="F4" s="78"/>
      <c r="G4" s="78"/>
      <c r="H4" s="83"/>
      <c r="I4" s="78"/>
      <c r="J4" s="78"/>
      <c r="K4" s="78"/>
      <c r="L4" s="78"/>
    </row>
    <row r="5" spans="1:12" ht="15.75">
      <c r="A5" s="81">
        <v>0.375</v>
      </c>
      <c r="B5" s="81"/>
      <c r="C5" s="82" t="s">
        <v>25</v>
      </c>
      <c r="D5" s="437" t="str">
        <f>SennC!B15</f>
        <v>Ilona Gerlach</v>
      </c>
      <c r="E5" s="438" t="str">
        <f>SennC!C15</f>
        <v>TSG Boxberg-Weißwasser</v>
      </c>
      <c r="F5" s="651">
        <f>SennC!G15</f>
      </c>
      <c r="G5" s="78"/>
      <c r="H5" s="83"/>
      <c r="I5" s="78" t="s">
        <v>19</v>
      </c>
      <c r="J5" s="439" t="str">
        <f>SennB!B14</f>
        <v>Marlies Gräser</v>
      </c>
      <c r="K5" s="438" t="str">
        <f>SennB!C14</f>
        <v>SV Burkau</v>
      </c>
      <c r="L5" s="268">
        <f>SennB!G14</f>
      </c>
    </row>
    <row r="6" spans="1:12" ht="15">
      <c r="A6" s="78"/>
      <c r="B6" s="78"/>
      <c r="C6" s="84"/>
      <c r="D6" s="439" t="str">
        <f>SennC!B13</f>
        <v>Monika Stark</v>
      </c>
      <c r="E6" s="438" t="str">
        <f>SennC!C13</f>
        <v>KSV 69 Lauta</v>
      </c>
      <c r="F6" s="651">
        <f>SennC!G13</f>
      </c>
      <c r="G6" s="78"/>
      <c r="H6" s="83"/>
      <c r="I6" s="78"/>
      <c r="J6" s="439" t="str">
        <f>SennB!B13</f>
        <v>Anita Jurke</v>
      </c>
      <c r="K6" s="438" t="str">
        <f>SennB!C13</f>
        <v>Königsbrücker KV Weiß-Rot</v>
      </c>
      <c r="L6" s="268">
        <f>SennB!G13</f>
      </c>
    </row>
    <row r="7" spans="1:12" ht="6" customHeight="1">
      <c r="A7" s="78"/>
      <c r="B7" s="78"/>
      <c r="C7" s="84"/>
      <c r="D7" s="52"/>
      <c r="E7" s="105"/>
      <c r="F7" s="53"/>
      <c r="G7" s="78"/>
      <c r="H7" s="83"/>
      <c r="I7" s="78"/>
      <c r="J7" s="52"/>
      <c r="K7" s="54"/>
      <c r="L7" s="349"/>
    </row>
    <row r="8" spans="1:12" ht="15">
      <c r="A8" s="81">
        <v>0.4166666666666667</v>
      </c>
      <c r="B8" s="81"/>
      <c r="C8" s="78" t="s">
        <v>18</v>
      </c>
      <c r="D8" s="439" t="str">
        <f>SennA!B14</f>
        <v>Carmen Kanno</v>
      </c>
      <c r="E8" s="438" t="str">
        <f>SennA!C14</f>
        <v>SG Turbine Lauta</v>
      </c>
      <c r="F8" s="651">
        <f>SennA!G14</f>
      </c>
      <c r="G8" s="78"/>
      <c r="H8" s="83"/>
      <c r="I8" s="78" t="s">
        <v>25</v>
      </c>
      <c r="J8" s="439" t="str">
        <f>SennC!B12</f>
        <v>Ingrid Schönfeld</v>
      </c>
      <c r="K8" s="438" t="str">
        <f>SennC!C12</f>
        <v>ESV Lok Hoyerswerda</v>
      </c>
      <c r="L8" s="268">
        <f>SennC!G12</f>
      </c>
    </row>
    <row r="9" spans="1:12" ht="15">
      <c r="A9" s="78"/>
      <c r="B9" s="78"/>
      <c r="C9" s="84"/>
      <c r="D9" s="439" t="str">
        <f>SennA!B13</f>
        <v>Ramona Gläser</v>
      </c>
      <c r="E9" s="438" t="str">
        <f>SennA!C13</f>
        <v>SG Grumbach</v>
      </c>
      <c r="F9" s="651">
        <f>SennA!G13</f>
      </c>
      <c r="G9" s="78"/>
      <c r="H9" s="83"/>
      <c r="I9" s="78"/>
      <c r="J9" s="439" t="str">
        <f>SennC!B11</f>
        <v>Doris Eisold</v>
      </c>
      <c r="K9" s="438" t="str">
        <f>SennC!C11</f>
        <v>KSV Ottendorf-Okrilla</v>
      </c>
      <c r="L9" s="268">
        <f>SennC!G11</f>
      </c>
    </row>
    <row r="10" spans="1:12" ht="6" customHeight="1">
      <c r="A10" s="78"/>
      <c r="B10" s="78"/>
      <c r="C10" s="84"/>
      <c r="D10" s="52"/>
      <c r="E10" s="105"/>
      <c r="F10" s="53"/>
      <c r="G10" s="78"/>
      <c r="H10" s="83"/>
      <c r="I10" s="78"/>
      <c r="J10" s="52"/>
      <c r="K10" s="54"/>
      <c r="L10" s="349"/>
    </row>
    <row r="11" spans="1:12" ht="15.75">
      <c r="A11" s="81">
        <v>0.4583333333333333</v>
      </c>
      <c r="B11" s="81"/>
      <c r="C11" s="78" t="s">
        <v>19</v>
      </c>
      <c r="D11" s="437" t="str">
        <f>SennB!B8</f>
        <v>Kathrin Schubert</v>
      </c>
      <c r="E11" s="438" t="str">
        <f>SennB!C8</f>
        <v>TSV Merschwitz 1912</v>
      </c>
      <c r="F11" s="651">
        <f>SennB!G8</f>
      </c>
      <c r="G11" s="85"/>
      <c r="H11" s="86"/>
      <c r="I11" s="78" t="s">
        <v>18</v>
      </c>
      <c r="J11" s="439" t="str">
        <f>SennA!B12</f>
        <v>Simone Hillig-Krause</v>
      </c>
      <c r="K11" s="438" t="str">
        <f>SennA!C12</f>
        <v>SG Grumbach</v>
      </c>
      <c r="L11" s="268">
        <f>SennA!G12</f>
      </c>
    </row>
    <row r="12" spans="1:12" ht="15">
      <c r="A12" s="78"/>
      <c r="B12" s="78"/>
      <c r="C12" s="84"/>
      <c r="D12" s="439" t="str">
        <f>SennB!B11</f>
        <v>Kerstin Ludwig</v>
      </c>
      <c r="E12" s="438" t="str">
        <f>SennB!C11</f>
        <v>SV Fortschritt Pirna</v>
      </c>
      <c r="F12" s="651">
        <f>SennB!G11</f>
      </c>
      <c r="G12" s="85"/>
      <c r="H12" s="86"/>
      <c r="I12" s="85"/>
      <c r="J12" s="439" t="str">
        <f>SennA!B11</f>
        <v>Betty Wagner</v>
      </c>
      <c r="K12" s="438" t="str">
        <f>SennA!C11</f>
        <v>TSG Lawalde</v>
      </c>
      <c r="L12" s="268">
        <f>SennA!G11</f>
      </c>
    </row>
    <row r="13" spans="1:12" ht="6" customHeight="1">
      <c r="A13" s="78"/>
      <c r="B13" s="78"/>
      <c r="C13" s="84"/>
      <c r="D13" s="52"/>
      <c r="E13" s="105"/>
      <c r="F13" s="53"/>
      <c r="G13" s="78"/>
      <c r="H13" s="83"/>
      <c r="I13" s="78"/>
      <c r="J13" s="52"/>
      <c r="K13" s="54"/>
      <c r="L13" s="349"/>
    </row>
    <row r="14" spans="1:12" ht="15">
      <c r="A14" s="81">
        <v>0.5208333333333334</v>
      </c>
      <c r="B14" s="81"/>
      <c r="C14" s="82" t="s">
        <v>25</v>
      </c>
      <c r="D14" s="439" t="str">
        <f>SennC!B10</f>
        <v>Birgit Höse</v>
      </c>
      <c r="E14" s="438" t="str">
        <f>SennC!C10</f>
        <v>KSV Dresden-Leuben</v>
      </c>
      <c r="F14" s="651">
        <f>SennC!G10</f>
      </c>
      <c r="G14" s="78"/>
      <c r="H14" s="83"/>
      <c r="I14" s="78" t="s">
        <v>19</v>
      </c>
      <c r="J14" s="439" t="str">
        <f>SennB!B10</f>
        <v>Regina Kockel</v>
      </c>
      <c r="K14" s="438" t="str">
        <f>SennB!C10</f>
        <v>SV Johannstadt 90</v>
      </c>
      <c r="L14" s="268">
        <f>SennB!G10</f>
      </c>
    </row>
    <row r="15" spans="1:12" ht="15">
      <c r="A15" s="78"/>
      <c r="B15" s="78"/>
      <c r="C15" s="84"/>
      <c r="D15" s="439" t="str">
        <f>SennC!B9</f>
        <v>Angela Mertz</v>
      </c>
      <c r="E15" s="438" t="str">
        <f>SennC!C9</f>
        <v>KSV Dresden-Leuben</v>
      </c>
      <c r="F15" s="651">
        <f>SennC!G9</f>
      </c>
      <c r="G15" s="78"/>
      <c r="H15" s="83"/>
      <c r="I15" s="78"/>
      <c r="J15" s="439" t="str">
        <f>SennB!B16</f>
        <v>Ute Honauer</v>
      </c>
      <c r="K15" s="438" t="str">
        <f>SennB!C16</f>
        <v>KSV Dresden-Leuben</v>
      </c>
      <c r="L15" s="268">
        <f>SennB!G9</f>
      </c>
    </row>
    <row r="16" spans="1:12" ht="6" customHeight="1">
      <c r="A16" s="78"/>
      <c r="B16" s="78"/>
      <c r="C16" s="84"/>
      <c r="D16" s="52"/>
      <c r="E16" s="105"/>
      <c r="F16" s="53"/>
      <c r="G16" s="78"/>
      <c r="H16" s="83"/>
      <c r="I16" s="78"/>
      <c r="J16" s="52"/>
      <c r="K16" s="54"/>
      <c r="L16" s="349"/>
    </row>
    <row r="17" spans="1:12" ht="15">
      <c r="A17" s="81">
        <v>0.5625</v>
      </c>
      <c r="B17" s="81"/>
      <c r="C17" s="78" t="s">
        <v>18</v>
      </c>
      <c r="D17" s="439" t="str">
        <f>SennA!B10</f>
        <v>Birgit Döring</v>
      </c>
      <c r="E17" s="438" t="str">
        <f>SennA!C10</f>
        <v>TSG Olbersdorf</v>
      </c>
      <c r="F17" s="651">
        <f>SennA!G10</f>
      </c>
      <c r="G17" s="78"/>
      <c r="H17" s="83"/>
      <c r="I17" s="78" t="s">
        <v>25</v>
      </c>
      <c r="J17" s="439" t="str">
        <f>SennC!B8</f>
        <v>Jutta Staubach</v>
      </c>
      <c r="K17" s="438" t="str">
        <f>SennC!C8</f>
        <v>SV Pesterwitz</v>
      </c>
      <c r="L17" s="268">
        <f>SennC!G8</f>
      </c>
    </row>
    <row r="18" spans="1:12" ht="15">
      <c r="A18" s="78"/>
      <c r="B18" s="78"/>
      <c r="C18" s="84"/>
      <c r="D18" s="439" t="str">
        <f>SennA!B9</f>
        <v>Annett Glatter</v>
      </c>
      <c r="E18" s="438" t="str">
        <f>SennA!C9</f>
        <v>HFC- Kegeln</v>
      </c>
      <c r="F18" s="651">
        <f>SennA!G9</f>
      </c>
      <c r="G18" s="78"/>
      <c r="H18" s="83"/>
      <c r="I18" s="78"/>
      <c r="J18" s="439" t="str">
        <f>SennC!B7</f>
        <v>Bettina Damm</v>
      </c>
      <c r="K18" s="438" t="str">
        <f>SennC!C7</f>
        <v>KSV Neustadt</v>
      </c>
      <c r="L18" s="268">
        <f>SennC!G7</f>
      </c>
    </row>
    <row r="19" spans="1:12" ht="6" customHeight="1">
      <c r="A19" s="78"/>
      <c r="B19" s="78"/>
      <c r="C19" s="84"/>
      <c r="D19" s="52"/>
      <c r="E19" s="105"/>
      <c r="F19" s="126"/>
      <c r="G19" s="78"/>
      <c r="H19" s="83"/>
      <c r="I19" s="78"/>
      <c r="J19" s="52"/>
      <c r="K19" s="54"/>
      <c r="L19" s="350"/>
    </row>
    <row r="20" spans="1:12" ht="15.75">
      <c r="A20" s="81">
        <v>0.6041666666666666</v>
      </c>
      <c r="B20" s="78"/>
      <c r="C20" s="78" t="s">
        <v>19</v>
      </c>
      <c r="D20" s="437" t="str">
        <f>SennB!B12</f>
        <v>Bärbel Schucknecht</v>
      </c>
      <c r="E20" s="438" t="str">
        <f>SennB!C12</f>
        <v>SG Grumbach</v>
      </c>
      <c r="F20" s="651">
        <f>SennB!G12</f>
      </c>
      <c r="G20" s="78"/>
      <c r="H20" s="83"/>
      <c r="I20" s="78" t="s">
        <v>18</v>
      </c>
      <c r="J20" s="439" t="str">
        <f>SennA!B8</f>
        <v>Katrin Gries</v>
      </c>
      <c r="K20" s="438" t="str">
        <f>SennA!C8</f>
        <v>SV Burkau</v>
      </c>
      <c r="L20" s="268">
        <f>SennA!G8</f>
      </c>
    </row>
    <row r="21" spans="1:12" ht="15">
      <c r="A21" s="78"/>
      <c r="B21" s="78"/>
      <c r="C21" s="84"/>
      <c r="D21" s="439" t="str">
        <f>SennB!B7</f>
        <v>Karin Pläschke </v>
      </c>
      <c r="E21" s="438" t="str">
        <f>SennB!C7</f>
        <v>SV Motor Sörnewitz</v>
      </c>
      <c r="F21" s="651">
        <f>SennB!G7</f>
      </c>
      <c r="G21" s="78"/>
      <c r="H21" s="83"/>
      <c r="I21" s="84"/>
      <c r="J21" s="439" t="str">
        <f>SennA!B7</f>
        <v>Ines Mager</v>
      </c>
      <c r="K21" s="438" t="str">
        <f>SennA!C7</f>
        <v>SV Burkau</v>
      </c>
      <c r="L21" s="268">
        <f>SennA!G7</f>
      </c>
    </row>
    <row r="22" spans="1:12" ht="15" hidden="1">
      <c r="A22" s="78"/>
      <c r="B22" s="78"/>
      <c r="C22" s="84"/>
      <c r="D22" s="52"/>
      <c r="E22" s="105"/>
      <c r="F22" s="126"/>
      <c r="G22" s="78"/>
      <c r="H22" s="83"/>
      <c r="I22" s="78"/>
      <c r="J22" s="52"/>
      <c r="K22" s="54"/>
      <c r="L22" s="126"/>
    </row>
    <row r="23" spans="1:12" ht="15" hidden="1">
      <c r="A23" s="78"/>
      <c r="B23" s="78"/>
      <c r="C23" s="84"/>
      <c r="D23" s="52"/>
      <c r="E23" s="105"/>
      <c r="F23" s="126"/>
      <c r="G23" s="78"/>
      <c r="H23" s="83"/>
      <c r="I23" s="78"/>
      <c r="J23" s="52"/>
      <c r="K23" s="54"/>
      <c r="L23" s="126"/>
    </row>
    <row r="24" spans="1:12" ht="15" hidden="1">
      <c r="A24" s="78"/>
      <c r="B24" s="78"/>
      <c r="C24" s="84"/>
      <c r="D24" s="52"/>
      <c r="E24" s="105"/>
      <c r="F24" s="126"/>
      <c r="G24" s="78"/>
      <c r="H24" s="83"/>
      <c r="I24" s="78"/>
      <c r="J24" s="52"/>
      <c r="K24" s="54"/>
      <c r="L24" s="126"/>
    </row>
    <row r="25" spans="1:12" ht="15">
      <c r="A25" s="78"/>
      <c r="B25" s="78"/>
      <c r="C25" s="84"/>
      <c r="D25" s="52"/>
      <c r="E25" s="105"/>
      <c r="F25" s="126"/>
      <c r="G25" s="78"/>
      <c r="H25" s="83"/>
      <c r="I25" s="78"/>
      <c r="J25" s="52"/>
      <c r="K25" s="54"/>
      <c r="L25" s="126"/>
    </row>
    <row r="26" spans="1:12" ht="6" customHeight="1">
      <c r="A26" s="112"/>
      <c r="B26" s="112"/>
      <c r="C26" s="113"/>
      <c r="D26" s="114"/>
      <c r="E26" s="115"/>
      <c r="F26" s="116"/>
      <c r="G26" s="112"/>
      <c r="H26" s="117"/>
      <c r="I26" s="112"/>
      <c r="J26" s="118"/>
      <c r="K26" s="119"/>
      <c r="L26" s="120"/>
    </row>
    <row r="27" spans="1:12" ht="22.5" customHeight="1">
      <c r="A27" s="78"/>
      <c r="B27" s="78"/>
      <c r="C27" s="84"/>
      <c r="D27" s="702" t="s">
        <v>27</v>
      </c>
      <c r="E27" s="702"/>
      <c r="F27" s="702"/>
      <c r="G27" s="45"/>
      <c r="H27" s="124"/>
      <c r="I27" s="123"/>
      <c r="J27" s="702" t="s">
        <v>28</v>
      </c>
      <c r="K27" s="702"/>
      <c r="L27" s="702"/>
    </row>
    <row r="28" spans="1:12" ht="12.75" customHeight="1">
      <c r="A28" s="78"/>
      <c r="B28" s="78"/>
      <c r="C28" s="45" t="s">
        <v>20</v>
      </c>
      <c r="D28" s="45" t="s">
        <v>21</v>
      </c>
      <c r="E28" s="45" t="s">
        <v>5</v>
      </c>
      <c r="F28" s="45" t="s">
        <v>22</v>
      </c>
      <c r="G28" s="45"/>
      <c r="H28" s="124"/>
      <c r="I28" s="45" t="s">
        <v>20</v>
      </c>
      <c r="J28" s="45" t="s">
        <v>21</v>
      </c>
      <c r="K28" s="45" t="s">
        <v>5</v>
      </c>
      <c r="L28" s="125" t="s">
        <v>22</v>
      </c>
    </row>
    <row r="29" spans="1:12" ht="6" customHeight="1">
      <c r="A29" s="78"/>
      <c r="B29" s="78"/>
      <c r="C29" s="45"/>
      <c r="D29" s="45"/>
      <c r="E29" s="45"/>
      <c r="F29" s="45"/>
      <c r="G29" s="45"/>
      <c r="H29" s="124"/>
      <c r="I29" s="45"/>
      <c r="J29" s="45"/>
      <c r="K29" s="45"/>
      <c r="L29" s="125"/>
    </row>
    <row r="30" spans="1:12" ht="15">
      <c r="A30" s="81">
        <v>0.375</v>
      </c>
      <c r="B30" s="81"/>
      <c r="C30" s="82" t="s">
        <v>26</v>
      </c>
      <c r="D30" s="439" t="str">
        <f>SenC!B14</f>
        <v>Gert Schönherr</v>
      </c>
      <c r="E30" s="438">
        <f>SenC!C13</f>
        <v>0</v>
      </c>
      <c r="F30" s="268">
        <f>SenC!G14</f>
      </c>
      <c r="G30" s="78"/>
      <c r="H30" s="83"/>
      <c r="I30" s="78" t="s">
        <v>16</v>
      </c>
      <c r="J30" s="439" t="str">
        <f>SenB!B16</f>
        <v>Bernd Lange</v>
      </c>
      <c r="K30" s="438" t="str">
        <f>SenB!C16</f>
        <v>ISG Hagenwerder</v>
      </c>
      <c r="L30" s="268">
        <f>SenB!G16</f>
      </c>
    </row>
    <row r="31" spans="1:12" ht="15">
      <c r="A31" s="78"/>
      <c r="B31" s="78"/>
      <c r="C31" s="84"/>
      <c r="D31" s="439">
        <f>SenC!B13</f>
        <v>0</v>
      </c>
      <c r="E31" s="438" t="str">
        <f>SenC!C12</f>
        <v>Hohnsteiner SV</v>
      </c>
      <c r="F31" s="268">
        <f>SenC!G13</f>
      </c>
      <c r="G31" s="78"/>
      <c r="H31" s="83"/>
      <c r="I31" s="78"/>
      <c r="J31" s="439" t="str">
        <f>SenB!B14</f>
        <v>Uwe Gottschald</v>
      </c>
      <c r="K31" s="438" t="str">
        <f>SenB!C14</f>
        <v>SC Großschweidnitz-Löbau</v>
      </c>
      <c r="L31" s="268">
        <f>SenB!G14</f>
      </c>
    </row>
    <row r="32" spans="1:12" ht="6" customHeight="1">
      <c r="A32" s="78"/>
      <c r="B32" s="78"/>
      <c r="C32" s="84"/>
      <c r="D32" s="52"/>
      <c r="E32" s="105"/>
      <c r="F32" s="349"/>
      <c r="G32" s="78"/>
      <c r="H32" s="83"/>
      <c r="I32" s="78"/>
      <c r="J32" s="52"/>
      <c r="K32" s="54"/>
      <c r="L32" s="53"/>
    </row>
    <row r="33" spans="1:12" ht="15" customHeight="1">
      <c r="A33" s="81">
        <v>0.4166666666666667</v>
      </c>
      <c r="B33" s="81"/>
      <c r="C33" s="78" t="s">
        <v>17</v>
      </c>
      <c r="D33" s="439" t="str">
        <f>SenA!B14</f>
        <v>Jens Kunte</v>
      </c>
      <c r="E33" s="438" t="str">
        <f>SenA!C14</f>
        <v>KSV Sebnitz 1993</v>
      </c>
      <c r="F33" s="268">
        <f>SenA!G14</f>
      </c>
      <c r="G33" s="78"/>
      <c r="H33" s="83"/>
      <c r="I33" s="78" t="s">
        <v>26</v>
      </c>
      <c r="J33" s="439" t="str">
        <f>SenC!B12</f>
        <v>Gunter Förster</v>
      </c>
      <c r="K33" s="438" t="e">
        <f>SenC!#REF!</f>
        <v>#REF!</v>
      </c>
      <c r="L33" s="268">
        <f>SenC!G12</f>
      </c>
    </row>
    <row r="34" spans="1:12" ht="15" customHeight="1">
      <c r="A34" s="78"/>
      <c r="B34" s="78"/>
      <c r="C34" s="84"/>
      <c r="D34" s="439" t="str">
        <f>SenA!B13</f>
        <v>Jens Jahn</v>
      </c>
      <c r="E34" s="438" t="str">
        <f>SenA!C13</f>
        <v>ESV Lok Pirna</v>
      </c>
      <c r="F34" s="268">
        <f>SenA!G13</f>
      </c>
      <c r="G34" s="78"/>
      <c r="H34" s="83"/>
      <c r="I34" s="78"/>
      <c r="J34" s="439" t="str">
        <f>SenC!B11</f>
        <v>Manfred Pophal</v>
      </c>
      <c r="K34" s="438" t="str">
        <f>SenC!C11</f>
        <v>KSV Neißetal Görlitz</v>
      </c>
      <c r="L34" s="268">
        <f>SenC!G11</f>
      </c>
    </row>
    <row r="35" spans="1:12" ht="6" customHeight="1">
      <c r="A35" s="78"/>
      <c r="B35" s="78"/>
      <c r="C35" s="84"/>
      <c r="D35" s="52"/>
      <c r="E35" s="105"/>
      <c r="F35" s="349"/>
      <c r="G35" s="78"/>
      <c r="H35" s="83"/>
      <c r="I35" s="78"/>
      <c r="J35" s="52"/>
      <c r="K35" s="54"/>
      <c r="L35" s="53"/>
    </row>
    <row r="36" spans="1:12" ht="15">
      <c r="A36" s="81">
        <v>0.4583333333333333</v>
      </c>
      <c r="B36" s="81"/>
      <c r="C36" s="78" t="s">
        <v>16</v>
      </c>
      <c r="D36" s="439" t="str">
        <f>SenB!B12</f>
        <v>Detlef Zalesinski</v>
      </c>
      <c r="E36" s="438" t="str">
        <f>SenB!C12</f>
        <v>SV Ziegenhain</v>
      </c>
      <c r="F36" s="268">
        <f>SenB!G12</f>
      </c>
      <c r="G36" s="85"/>
      <c r="H36" s="86"/>
      <c r="I36" s="78" t="s">
        <v>17</v>
      </c>
      <c r="J36" s="439" t="str">
        <f>SenA!B12</f>
        <v>Rico Stiller</v>
      </c>
      <c r="K36" s="438" t="str">
        <f>SenA!C12</f>
        <v>KSC Stahl Rietschen</v>
      </c>
      <c r="L36" s="268">
        <f>SenA!G12</f>
      </c>
    </row>
    <row r="37" spans="1:12" ht="15" customHeight="1">
      <c r="A37" s="78"/>
      <c r="B37" s="78"/>
      <c r="C37" s="84"/>
      <c r="D37" s="439" t="str">
        <f>SenB!B13</f>
        <v>Matthias George</v>
      </c>
      <c r="E37" s="438" t="str">
        <f>SenB!C13</f>
        <v>SV Empor Tröbigau</v>
      </c>
      <c r="F37" s="268">
        <f>SenB!G13</f>
      </c>
      <c r="G37" s="85"/>
      <c r="H37" s="86"/>
      <c r="I37" s="85"/>
      <c r="J37" s="439" t="str">
        <f>SenA!B11</f>
        <v>Henry Paul</v>
      </c>
      <c r="K37" s="438" t="str">
        <f>SenA!C11</f>
        <v>KSV Neueibau</v>
      </c>
      <c r="L37" s="268">
        <f>SenA!G11</f>
      </c>
    </row>
    <row r="38" spans="1:12" ht="6" customHeight="1">
      <c r="A38" s="78"/>
      <c r="B38" s="78"/>
      <c r="C38" s="84"/>
      <c r="D38" s="52"/>
      <c r="E38" s="105"/>
      <c r="F38" s="349"/>
      <c r="G38" s="78"/>
      <c r="H38" s="83"/>
      <c r="I38" s="78"/>
      <c r="J38" s="52"/>
      <c r="K38" s="54"/>
      <c r="L38" s="53"/>
    </row>
    <row r="39" spans="1:12" ht="15">
      <c r="A39" s="81">
        <v>0.5208333333333334</v>
      </c>
      <c r="B39" s="81"/>
      <c r="C39" s="82" t="s">
        <v>26</v>
      </c>
      <c r="D39" s="439">
        <f>SenC!B10</f>
        <v>0</v>
      </c>
      <c r="E39" s="438">
        <f>SenC!C10</f>
        <v>0</v>
      </c>
      <c r="F39" s="268">
        <f>SenC!G10</f>
      </c>
      <c r="G39" s="78"/>
      <c r="H39" s="83"/>
      <c r="I39" s="78" t="s">
        <v>16</v>
      </c>
      <c r="J39" s="439" t="str">
        <f>SenB!B11</f>
        <v>Jürgen Splettstößer</v>
      </c>
      <c r="K39" s="438" t="str">
        <f>SenB!C11</f>
        <v>SV Motoer Sörnewitz</v>
      </c>
      <c r="L39" s="268">
        <f>SenB!G11</f>
      </c>
    </row>
    <row r="40" spans="1:12" ht="15" customHeight="1">
      <c r="A40" s="78"/>
      <c r="B40" s="78"/>
      <c r="C40" s="84"/>
      <c r="D40" s="439" t="e">
        <f>SenC!#REF!</f>
        <v>#REF!</v>
      </c>
      <c r="E40" s="438" t="e">
        <f>SenC!#REF!</f>
        <v>#REF!</v>
      </c>
      <c r="F40" s="268">
        <f>SenC!G9</f>
      </c>
      <c r="G40" s="78"/>
      <c r="H40" s="83"/>
      <c r="I40" s="78"/>
      <c r="J40" s="439" t="str">
        <f>SenB!B9</f>
        <v>Ralf Jordan</v>
      </c>
      <c r="K40" s="438" t="str">
        <f>SenB!C9</f>
        <v>KSV 1991 Freital</v>
      </c>
      <c r="L40" s="268">
        <f>SenB!G9</f>
      </c>
    </row>
    <row r="41" spans="1:12" ht="6" customHeight="1">
      <c r="A41" s="78"/>
      <c r="B41" s="78"/>
      <c r="C41" s="84"/>
      <c r="D41" s="52"/>
      <c r="E41" s="105"/>
      <c r="F41" s="349"/>
      <c r="G41" s="78"/>
      <c r="H41" s="83"/>
      <c r="I41" s="78"/>
      <c r="J41" s="52"/>
      <c r="K41" s="54"/>
      <c r="L41" s="53"/>
    </row>
    <row r="42" spans="1:12" ht="15">
      <c r="A42" s="81">
        <v>0.5625</v>
      </c>
      <c r="B42" s="81"/>
      <c r="C42" s="78" t="s">
        <v>17</v>
      </c>
      <c r="D42" s="439" t="str">
        <f>SenA!B10</f>
        <v>Torsten Kunsche</v>
      </c>
      <c r="E42" s="438" t="str">
        <f>SenA!C10</f>
        <v>SV Turbine Bautzen</v>
      </c>
      <c r="F42" s="268">
        <f>SenA!G10</f>
      </c>
      <c r="G42" s="78"/>
      <c r="H42" s="83"/>
      <c r="I42" s="82" t="s">
        <v>26</v>
      </c>
      <c r="J42" s="439" t="e">
        <f>SenC!#REF!</f>
        <v>#REF!</v>
      </c>
      <c r="K42" s="438" t="e">
        <f>SenC!#REF!</f>
        <v>#REF!</v>
      </c>
      <c r="L42" s="268">
        <f>SenC!G8</f>
      </c>
    </row>
    <row r="43" spans="1:12" ht="16.5" customHeight="1">
      <c r="A43" s="78"/>
      <c r="B43" s="78"/>
      <c r="C43" s="84"/>
      <c r="D43" s="439" t="str">
        <f>SenA!B9</f>
        <v>Sven Krämer</v>
      </c>
      <c r="E43" s="438" t="str">
        <f>SenA!C9</f>
        <v>SV Kirschau</v>
      </c>
      <c r="F43" s="268">
        <f>SenA!G9</f>
      </c>
      <c r="G43" s="78"/>
      <c r="H43" s="83"/>
      <c r="I43" s="84"/>
      <c r="J43" s="439" t="e">
        <f>SenC!#REF!</f>
        <v>#REF!</v>
      </c>
      <c r="K43" s="438" t="e">
        <f>SenC!#REF!</f>
        <v>#REF!</v>
      </c>
      <c r="L43" s="268">
        <f>SenC!G7</f>
      </c>
    </row>
    <row r="44" spans="1:12" ht="6" customHeight="1">
      <c r="A44" s="78"/>
      <c r="B44" s="78"/>
      <c r="C44" s="84"/>
      <c r="D44" s="52"/>
      <c r="E44" s="105"/>
      <c r="F44" s="350"/>
      <c r="G44" s="78"/>
      <c r="H44" s="83"/>
      <c r="I44" s="78"/>
      <c r="J44" s="52"/>
      <c r="K44" s="54"/>
      <c r="L44" s="126"/>
    </row>
    <row r="45" spans="1:12" ht="16.5" customHeight="1">
      <c r="A45" s="81">
        <v>0.6041666666666666</v>
      </c>
      <c r="B45" s="78"/>
      <c r="C45" s="78" t="s">
        <v>16</v>
      </c>
      <c r="D45" s="439" t="str">
        <f>SenB!B8</f>
        <v>Dietmar Nake</v>
      </c>
      <c r="E45" s="438" t="str">
        <f>SenB!C8</f>
        <v>Dresdner SV 1910</v>
      </c>
      <c r="F45" s="268">
        <f>SenB!G8</f>
      </c>
      <c r="G45" s="78"/>
      <c r="H45" s="83"/>
      <c r="I45" s="78" t="s">
        <v>17</v>
      </c>
      <c r="J45" s="439" t="str">
        <f>SenA!B8</f>
        <v>Jörg Meißner</v>
      </c>
      <c r="K45" s="438" t="str">
        <f>SenA!C8</f>
        <v>ESV Lok Hoyerswerda</v>
      </c>
      <c r="L45" s="268">
        <f>SenA!G8</f>
      </c>
    </row>
    <row r="46" spans="1:12" ht="16.5" customHeight="1">
      <c r="A46" s="78"/>
      <c r="B46" s="78"/>
      <c r="C46" s="84"/>
      <c r="D46" s="439" t="str">
        <f>SenB!B7</f>
        <v>René Preißer</v>
      </c>
      <c r="E46" s="438" t="str">
        <f>SenB!C7</f>
        <v>SV Motor Mickten</v>
      </c>
      <c r="F46" s="268">
        <f>SenB!G7</f>
      </c>
      <c r="G46" s="78"/>
      <c r="H46" s="83"/>
      <c r="I46" s="84"/>
      <c r="J46" s="439" t="e">
        <f>SenA!#REF!</f>
        <v>#REF!</v>
      </c>
      <c r="K46" s="438" t="e">
        <f>SenA!#REF!</f>
        <v>#REF!</v>
      </c>
      <c r="L46" s="268">
        <f>SenA!G7</f>
      </c>
    </row>
    <row r="47" spans="1:12" ht="7.5" customHeight="1">
      <c r="A47" s="78"/>
      <c r="B47" s="78"/>
      <c r="C47" s="84"/>
      <c r="D47" s="103"/>
      <c r="E47" s="104"/>
      <c r="F47" s="97"/>
      <c r="G47" s="78"/>
      <c r="H47" s="83"/>
      <c r="I47" s="84"/>
      <c r="J47" s="103"/>
      <c r="K47" s="104"/>
      <c r="L47" s="97"/>
    </row>
    <row r="48" spans="1:12" ht="16.5" customHeight="1">
      <c r="A48" s="78"/>
      <c r="B48" s="78"/>
      <c r="C48" s="705" t="s">
        <v>264</v>
      </c>
      <c r="D48" s="705"/>
      <c r="E48" s="705"/>
      <c r="F48" s="705"/>
      <c r="G48" s="705"/>
      <c r="H48" s="705"/>
      <c r="I48" s="705"/>
      <c r="J48" s="705"/>
      <c r="K48" s="705"/>
      <c r="L48" s="97"/>
    </row>
    <row r="49" spans="1:12" ht="7.5" customHeight="1">
      <c r="A49" s="78"/>
      <c r="B49" s="78"/>
      <c r="C49" s="84"/>
      <c r="D49" s="103"/>
      <c r="E49" s="104"/>
      <c r="F49" s="97"/>
      <c r="G49" s="78"/>
      <c r="H49" s="83"/>
      <c r="I49" s="78"/>
      <c r="J49" s="103"/>
      <c r="K49" s="102"/>
      <c r="L49" s="97"/>
    </row>
    <row r="50" spans="1:12" ht="15">
      <c r="A50" s="440" t="s">
        <v>366</v>
      </c>
      <c r="B50" s="440"/>
      <c r="C50" s="441"/>
      <c r="D50" s="441"/>
      <c r="E50" s="441"/>
      <c r="F50" s="441"/>
      <c r="G50" s="441"/>
      <c r="H50" s="442"/>
      <c r="I50" s="440" t="s">
        <v>366</v>
      </c>
      <c r="J50" s="440"/>
      <c r="K50" s="441"/>
      <c r="L50" s="238"/>
    </row>
    <row r="51" spans="1:12" ht="15.75" customHeight="1">
      <c r="A51" s="443" t="s">
        <v>18</v>
      </c>
      <c r="B51" s="440"/>
      <c r="C51" s="441"/>
      <c r="D51" s="443" t="s">
        <v>41</v>
      </c>
      <c r="E51" s="444" t="s">
        <v>262</v>
      </c>
      <c r="F51" s="441"/>
      <c r="G51" s="441"/>
      <c r="H51" s="442"/>
      <c r="I51" s="443" t="s">
        <v>17</v>
      </c>
      <c r="J51" s="445" t="s">
        <v>42</v>
      </c>
      <c r="K51" s="444" t="s">
        <v>263</v>
      </c>
      <c r="L51" s="238"/>
    </row>
    <row r="52" spans="1:12" ht="15.75" customHeight="1">
      <c r="A52" s="443" t="s">
        <v>19</v>
      </c>
      <c r="B52" s="440"/>
      <c r="C52" s="441"/>
      <c r="D52" s="443" t="s">
        <v>41</v>
      </c>
      <c r="E52" s="444" t="s">
        <v>263</v>
      </c>
      <c r="F52" s="441"/>
      <c r="G52" s="441"/>
      <c r="H52" s="442"/>
      <c r="I52" s="443" t="s">
        <v>16</v>
      </c>
      <c r="J52" s="445" t="s">
        <v>42</v>
      </c>
      <c r="K52" s="444" t="s">
        <v>262</v>
      </c>
      <c r="L52" s="238"/>
    </row>
    <row r="53" spans="1:12" ht="15.75">
      <c r="A53" s="443" t="s">
        <v>25</v>
      </c>
      <c r="B53" s="440"/>
      <c r="C53" s="441"/>
      <c r="D53" s="443" t="s">
        <v>367</v>
      </c>
      <c r="E53" s="446" t="s">
        <v>262</v>
      </c>
      <c r="F53" s="441"/>
      <c r="G53" s="441"/>
      <c r="H53" s="442"/>
      <c r="I53" s="443" t="s">
        <v>26</v>
      </c>
      <c r="J53" s="445" t="s">
        <v>368</v>
      </c>
      <c r="K53" s="446" t="s">
        <v>262</v>
      </c>
      <c r="L53" s="238"/>
    </row>
    <row r="54" spans="1:12" ht="19.5" customHeight="1">
      <c r="A54" s="238"/>
      <c r="B54" s="237"/>
      <c r="C54" s="239"/>
      <c r="D54" s="706" t="s">
        <v>265</v>
      </c>
      <c r="E54" s="706"/>
      <c r="F54" s="706"/>
      <c r="G54" s="706"/>
      <c r="H54" s="706"/>
      <c r="I54" s="706"/>
      <c r="J54" s="706"/>
      <c r="K54" s="239"/>
      <c r="L54" s="238"/>
    </row>
    <row r="55" spans="1:12" s="40" customFormat="1" ht="14.25" customHeight="1">
      <c r="A55" s="90"/>
      <c r="B55" s="89"/>
      <c r="C55" s="89"/>
      <c r="D55" s="89"/>
      <c r="E55" s="87"/>
      <c r="F55" s="89"/>
      <c r="G55" s="89"/>
      <c r="H55" s="89"/>
      <c r="L55" s="4"/>
    </row>
    <row r="56" spans="1:12" ht="17.25" customHeight="1">
      <c r="A56" s="38"/>
      <c r="B56" s="38"/>
      <c r="C56" s="39"/>
      <c r="D56" s="107"/>
      <c r="F56" s="106"/>
      <c r="G56" s="106"/>
      <c r="H56" s="106"/>
      <c r="I56" s="704"/>
      <c r="J56" s="704"/>
      <c r="K56" s="704"/>
      <c r="L56" s="704"/>
    </row>
    <row r="57" spans="2:11" ht="7.5" customHeight="1">
      <c r="B57" s="38"/>
      <c r="C57" s="39"/>
      <c r="D57" s="39"/>
      <c r="E57" s="39"/>
      <c r="F57" s="39"/>
      <c r="G57" s="39"/>
      <c r="H57" s="39"/>
      <c r="I57" s="38"/>
      <c r="J57" s="39"/>
      <c r="K57" s="39"/>
    </row>
    <row r="58" spans="1:11" ht="15.75" customHeight="1">
      <c r="A58" s="4"/>
      <c r="B58" s="38"/>
      <c r="C58" s="39"/>
      <c r="D58" s="39"/>
      <c r="E58" s="39"/>
      <c r="F58" s="39"/>
      <c r="G58" s="39"/>
      <c r="H58" s="39"/>
      <c r="I58" s="38"/>
      <c r="J58" s="39"/>
      <c r="K58" s="39"/>
    </row>
    <row r="59" spans="1:9" ht="14.25">
      <c r="A59" s="41"/>
      <c r="B59" s="4"/>
      <c r="I59" s="4"/>
    </row>
  </sheetData>
  <sheetProtection/>
  <mergeCells count="10">
    <mergeCell ref="O2:Q2"/>
    <mergeCell ref="U2:W2"/>
    <mergeCell ref="A1:L1"/>
    <mergeCell ref="D2:F2"/>
    <mergeCell ref="J2:L2"/>
    <mergeCell ref="I56:L56"/>
    <mergeCell ref="D27:F27"/>
    <mergeCell ref="J27:L27"/>
    <mergeCell ref="C48:K48"/>
    <mergeCell ref="D54:J54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300" verticalDpi="3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5.7109375" style="34" customWidth="1"/>
    <col min="2" max="2" width="11.421875" style="34" customWidth="1"/>
    <col min="3" max="3" width="5.7109375" style="34" customWidth="1"/>
    <col min="4" max="4" width="11.421875" style="128" customWidth="1"/>
    <col min="5" max="5" width="17.28125" style="34" customWidth="1"/>
    <col min="6" max="16384" width="11.421875" style="34" customWidth="1"/>
  </cols>
  <sheetData>
    <row r="1" ht="18">
      <c r="A1" s="127" t="s">
        <v>43</v>
      </c>
    </row>
    <row r="4" spans="2:3" ht="15.75">
      <c r="B4" s="128" t="s">
        <v>167</v>
      </c>
      <c r="C4" s="129"/>
    </row>
    <row r="5" spans="2:3" ht="15.75">
      <c r="B5" s="128"/>
      <c r="C5" s="129"/>
    </row>
    <row r="6" spans="2:3" ht="15.75">
      <c r="B6" s="128"/>
      <c r="C6" s="129"/>
    </row>
    <row r="7" spans="2:3" ht="15.75">
      <c r="B7" s="128"/>
      <c r="C7" s="129"/>
    </row>
    <row r="8" spans="2:3" ht="15.75">
      <c r="B8" s="128"/>
      <c r="C8" s="129"/>
    </row>
    <row r="9" spans="2:6" ht="15.75">
      <c r="B9" s="128" t="s">
        <v>173</v>
      </c>
      <c r="C9" s="129"/>
      <c r="D9" s="128" t="s">
        <v>214</v>
      </c>
      <c r="F9" s="34" t="s">
        <v>210</v>
      </c>
    </row>
    <row r="10" spans="2:3" ht="15.75">
      <c r="B10" s="128"/>
      <c r="C10" s="129"/>
    </row>
    <row r="11" spans="2:3" ht="15.75">
      <c r="B11" s="128"/>
      <c r="C11" s="129"/>
    </row>
    <row r="12" spans="2:3" ht="15.75">
      <c r="B12" s="128"/>
      <c r="C12" s="129"/>
    </row>
    <row r="13" spans="2:6" ht="15.75">
      <c r="B13" s="128" t="s">
        <v>44</v>
      </c>
      <c r="C13" s="129"/>
      <c r="D13" s="128" t="s">
        <v>739</v>
      </c>
      <c r="F13" s="34" t="s">
        <v>210</v>
      </c>
    </row>
    <row r="14" ht="15.75">
      <c r="B14" s="128"/>
    </row>
    <row r="15" ht="15.75">
      <c r="B15" s="128"/>
    </row>
    <row r="16" ht="15.75">
      <c r="B16" s="128"/>
    </row>
    <row r="17" ht="15.75">
      <c r="B17" s="128"/>
    </row>
    <row r="18" ht="15.75">
      <c r="B18" s="128"/>
    </row>
    <row r="19" ht="15.75">
      <c r="B19" s="128"/>
    </row>
    <row r="20" ht="15.75">
      <c r="B20" s="128"/>
    </row>
    <row r="21" ht="15.75">
      <c r="B21" s="128" t="s">
        <v>24</v>
      </c>
    </row>
    <row r="22" ht="15.75">
      <c r="B22" s="128"/>
    </row>
    <row r="23" ht="15.75">
      <c r="B23" s="128"/>
    </row>
    <row r="24" ht="15.75">
      <c r="B24" s="128"/>
    </row>
    <row r="25" ht="15.75">
      <c r="B25" s="128"/>
    </row>
    <row r="26" ht="15.75">
      <c r="B26" s="128"/>
    </row>
    <row r="27" spans="2:4" ht="15.75">
      <c r="B27" s="128" t="s">
        <v>45</v>
      </c>
      <c r="C27" s="129"/>
      <c r="D27" s="269"/>
    </row>
    <row r="28" spans="2:3" ht="15.75">
      <c r="B28" s="128"/>
      <c r="C28" s="129"/>
    </row>
    <row r="29" spans="2:4" ht="15.75">
      <c r="B29" s="128"/>
      <c r="C29" s="129"/>
      <c r="D29" s="269"/>
    </row>
    <row r="30" spans="2:4" ht="15.75">
      <c r="B30" s="128"/>
      <c r="C30" s="129"/>
      <c r="D30" s="269"/>
    </row>
    <row r="31" spans="2:3" ht="15.75">
      <c r="B31" s="128"/>
      <c r="C31" s="129"/>
    </row>
    <row r="32" spans="2:4" ht="15.75">
      <c r="B32" s="128" t="s">
        <v>49</v>
      </c>
      <c r="D32" s="269"/>
    </row>
    <row r="33" spans="2:4" ht="15.75">
      <c r="B33" s="128"/>
      <c r="D33" s="269"/>
    </row>
    <row r="34" ht="15.75">
      <c r="B34" s="128"/>
    </row>
    <row r="35" spans="2:4" ht="15.75">
      <c r="B35" s="128"/>
      <c r="D35" s="269"/>
    </row>
    <row r="36" ht="15.75">
      <c r="B36" s="128"/>
    </row>
    <row r="37" spans="2:6" ht="15.75">
      <c r="B37" s="128" t="s">
        <v>50</v>
      </c>
      <c r="D37" s="128" t="s">
        <v>250</v>
      </c>
      <c r="F37" s="34" t="s">
        <v>210</v>
      </c>
    </row>
    <row r="38" ht="15.75">
      <c r="B38" s="128"/>
    </row>
    <row r="39" spans="2:4" ht="15.75">
      <c r="B39" s="128" t="s">
        <v>47</v>
      </c>
      <c r="D39" s="270"/>
    </row>
    <row r="40" spans="2:4" ht="15.75">
      <c r="B40" s="128"/>
      <c r="D40" s="270"/>
    </row>
    <row r="41" spans="2:10" ht="15.75">
      <c r="B41" s="128"/>
      <c r="J41" s="270"/>
    </row>
    <row r="42" ht="15.75">
      <c r="B42" s="128" t="s">
        <v>48</v>
      </c>
    </row>
    <row r="43" spans="2:4" ht="15.75">
      <c r="B43" s="128"/>
      <c r="D43" s="270"/>
    </row>
    <row r="44" spans="2:5" ht="15.75">
      <c r="B44" s="128"/>
      <c r="D44" s="270"/>
      <c r="E44" s="271"/>
    </row>
    <row r="45" spans="2:5" ht="15.75">
      <c r="B45" s="128"/>
      <c r="D45" s="270"/>
      <c r="E45" s="271"/>
    </row>
    <row r="46" spans="2:5" ht="15.75">
      <c r="B46" s="128"/>
      <c r="D46" s="270"/>
      <c r="E46" s="271"/>
    </row>
    <row r="47" spans="2:5" ht="15.75">
      <c r="B47" s="128"/>
      <c r="D47" s="270"/>
      <c r="E47" s="271"/>
    </row>
    <row r="48" ht="15.75">
      <c r="B48" s="128"/>
    </row>
    <row r="49" spans="2:4" ht="15.75">
      <c r="B49" s="128" t="s">
        <v>46</v>
      </c>
      <c r="D49" s="270"/>
    </row>
    <row r="50" spans="2:4" ht="15.75">
      <c r="B50" s="128"/>
      <c r="D50" s="270"/>
    </row>
    <row r="51" ht="15.75">
      <c r="B51" s="128"/>
    </row>
    <row r="52" ht="15.75">
      <c r="B52" s="128"/>
    </row>
    <row r="53" ht="15.75">
      <c r="C53" s="129"/>
    </row>
    <row r="54" ht="15.75">
      <c r="B54" s="128"/>
    </row>
  </sheetData>
  <sheetProtection/>
  <printOptions/>
  <pageMargins left="0.7086614173228347" right="0.7086614173228347" top="0.5905511811023623" bottom="0.5905511811023623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1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7.140625" style="138" customWidth="1"/>
    <col min="2" max="5" width="11.28125" style="138" customWidth="1"/>
    <col min="6" max="6" width="2.28125" style="138" customWidth="1"/>
    <col min="7" max="7" width="7.00390625" style="138" customWidth="1"/>
    <col min="8" max="8" width="11.28125" style="140" customWidth="1"/>
    <col min="9" max="11" width="11.28125" style="138" customWidth="1"/>
    <col min="12" max="13" width="12.7109375" style="138" customWidth="1"/>
    <col min="14" max="16384" width="11.421875" style="138" customWidth="1"/>
  </cols>
  <sheetData>
    <row r="1" spans="1:11" ht="23.25">
      <c r="A1" s="707"/>
      <c r="B1" s="707"/>
      <c r="C1" s="707"/>
      <c r="D1" s="707"/>
      <c r="E1" s="707"/>
      <c r="F1" s="707"/>
      <c r="G1" s="707"/>
      <c r="H1" s="707"/>
      <c r="I1" s="707"/>
      <c r="J1" s="707"/>
      <c r="K1" s="707"/>
    </row>
    <row r="2" spans="1:11" ht="23.25">
      <c r="A2" s="715" t="s">
        <v>281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</row>
    <row r="3" spans="7:256" ht="15">
      <c r="G3" s="139"/>
      <c r="H3" s="139"/>
      <c r="I3" s="139"/>
      <c r="J3" s="139"/>
      <c r="K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</row>
    <row r="4" spans="1:8" ht="20.25">
      <c r="A4" s="151"/>
      <c r="B4" s="151"/>
      <c r="C4" s="151"/>
      <c r="D4" s="151"/>
      <c r="E4" s="711">
        <v>45424</v>
      </c>
      <c r="F4" s="711"/>
      <c r="G4" s="711"/>
      <c r="H4" s="138"/>
    </row>
    <row r="5" spans="1:11" ht="31.5">
      <c r="A5" s="141" t="s">
        <v>6</v>
      </c>
      <c r="B5" s="142" t="s">
        <v>55</v>
      </c>
      <c r="C5" s="142" t="s">
        <v>56</v>
      </c>
      <c r="D5" s="142" t="s">
        <v>57</v>
      </c>
      <c r="E5" s="142" t="s">
        <v>58</v>
      </c>
      <c r="F5" s="34"/>
      <c r="G5" s="141" t="s">
        <v>6</v>
      </c>
      <c r="H5" s="142" t="s">
        <v>51</v>
      </c>
      <c r="I5" s="142" t="s">
        <v>52</v>
      </c>
      <c r="J5" s="142" t="s">
        <v>53</v>
      </c>
      <c r="K5" s="142" t="s">
        <v>54</v>
      </c>
    </row>
    <row r="6" spans="1:11" ht="15.75">
      <c r="A6" s="152">
        <v>0.375</v>
      </c>
      <c r="B6" s="146" t="s">
        <v>151</v>
      </c>
      <c r="C6" s="146" t="s">
        <v>152</v>
      </c>
      <c r="D6" s="146" t="s">
        <v>153</v>
      </c>
      <c r="E6" s="146" t="s">
        <v>154</v>
      </c>
      <c r="F6" s="34"/>
      <c r="G6" s="152">
        <v>0.375</v>
      </c>
      <c r="H6" s="146" t="s">
        <v>158</v>
      </c>
      <c r="I6" s="146" t="s">
        <v>159</v>
      </c>
      <c r="J6" s="146" t="s">
        <v>160</v>
      </c>
      <c r="K6" s="146" t="s">
        <v>161</v>
      </c>
    </row>
    <row r="7" spans="1:11" ht="15.75">
      <c r="A7" s="153">
        <v>0.4166666666666667</v>
      </c>
      <c r="B7" s="146" t="s">
        <v>155</v>
      </c>
      <c r="C7" s="146" t="s">
        <v>156</v>
      </c>
      <c r="D7" s="146" t="s">
        <v>64</v>
      </c>
      <c r="E7" s="146" t="s">
        <v>65</v>
      </c>
      <c r="F7" s="34"/>
      <c r="G7" s="153">
        <v>0.4166666666666667</v>
      </c>
      <c r="H7" s="146" t="s">
        <v>162</v>
      </c>
      <c r="I7" s="146" t="s">
        <v>163</v>
      </c>
      <c r="J7" s="146" t="s">
        <v>60</v>
      </c>
      <c r="K7" s="146" t="s">
        <v>61</v>
      </c>
    </row>
    <row r="8" spans="1:11" ht="15.75">
      <c r="A8" s="153">
        <v>0.4583333333333333</v>
      </c>
      <c r="B8" s="146" t="s">
        <v>66</v>
      </c>
      <c r="C8" s="146" t="s">
        <v>157</v>
      </c>
      <c r="D8" s="146" t="s">
        <v>71</v>
      </c>
      <c r="E8" s="146" t="s">
        <v>72</v>
      </c>
      <c r="F8" s="34"/>
      <c r="G8" s="153">
        <v>0.4791666666666667</v>
      </c>
      <c r="H8" s="146" t="s">
        <v>62</v>
      </c>
      <c r="I8" s="146" t="s">
        <v>63</v>
      </c>
      <c r="J8" s="146" t="s">
        <v>67</v>
      </c>
      <c r="K8" s="146" t="s">
        <v>68</v>
      </c>
    </row>
    <row r="9" spans="1:11" ht="15.75">
      <c r="A9" s="153">
        <v>0.5208333333333334</v>
      </c>
      <c r="B9" s="146" t="s">
        <v>73</v>
      </c>
      <c r="C9" s="146" t="s">
        <v>74</v>
      </c>
      <c r="D9" s="146" t="s">
        <v>79</v>
      </c>
      <c r="E9" s="146" t="s">
        <v>80</v>
      </c>
      <c r="F9" s="34"/>
      <c r="G9" s="153">
        <v>0.5208333333333334</v>
      </c>
      <c r="H9" s="146" t="s">
        <v>69</v>
      </c>
      <c r="I9" s="146" t="s">
        <v>70</v>
      </c>
      <c r="J9" s="146" t="s">
        <v>75</v>
      </c>
      <c r="K9" s="146" t="s">
        <v>76</v>
      </c>
    </row>
    <row r="10" spans="1:11" ht="15.75">
      <c r="A10" s="153">
        <v>0.5625</v>
      </c>
      <c r="B10" s="146" t="s">
        <v>81</v>
      </c>
      <c r="C10" s="146" t="s">
        <v>82</v>
      </c>
      <c r="D10" s="146" t="s">
        <v>87</v>
      </c>
      <c r="E10" s="146" t="s">
        <v>88</v>
      </c>
      <c r="F10" s="34"/>
      <c r="G10" s="153">
        <v>0.5833333333333334</v>
      </c>
      <c r="H10" s="146" t="s">
        <v>77</v>
      </c>
      <c r="I10" s="146" t="s">
        <v>78</v>
      </c>
      <c r="J10" s="146" t="s">
        <v>83</v>
      </c>
      <c r="K10" s="146" t="s">
        <v>84</v>
      </c>
    </row>
    <row r="11" spans="1:11" ht="15.75">
      <c r="A11" s="154">
        <v>0.6041666666666666</v>
      </c>
      <c r="B11" s="146" t="s">
        <v>89</v>
      </c>
      <c r="C11" s="146" t="s">
        <v>90</v>
      </c>
      <c r="D11" s="146" t="s">
        <v>93</v>
      </c>
      <c r="E11" s="146" t="s">
        <v>94</v>
      </c>
      <c r="F11" s="34"/>
      <c r="G11" s="154">
        <v>0.625</v>
      </c>
      <c r="H11" s="146" t="s">
        <v>85</v>
      </c>
      <c r="I11" s="146" t="s">
        <v>86</v>
      </c>
      <c r="J11" s="146" t="s">
        <v>91</v>
      </c>
      <c r="K11" s="146" t="s">
        <v>92</v>
      </c>
    </row>
    <row r="12" spans="1:11" ht="15.75">
      <c r="A12" s="150">
        <v>0.6666666666666666</v>
      </c>
      <c r="B12" s="708" t="s">
        <v>59</v>
      </c>
      <c r="C12" s="709"/>
      <c r="D12" s="709"/>
      <c r="E12" s="710"/>
      <c r="F12" s="34"/>
      <c r="G12" s="150">
        <v>0.7083333333333334</v>
      </c>
      <c r="H12" s="708" t="s">
        <v>59</v>
      </c>
      <c r="I12" s="709"/>
      <c r="J12" s="709"/>
      <c r="K12" s="710"/>
    </row>
    <row r="13" spans="1:11" ht="15.75">
      <c r="A13" s="364"/>
      <c r="B13" s="365"/>
      <c r="C13" s="365"/>
      <c r="D13" s="365"/>
      <c r="E13" s="365"/>
      <c r="F13" s="34"/>
      <c r="G13" s="364"/>
      <c r="H13" s="365"/>
      <c r="I13" s="365"/>
      <c r="J13" s="365"/>
      <c r="K13" s="365"/>
    </row>
    <row r="14" spans="1:11" ht="15.75">
      <c r="A14" s="364"/>
      <c r="B14" s="365"/>
      <c r="C14" s="365"/>
      <c r="D14" s="365"/>
      <c r="E14" s="365"/>
      <c r="F14" s="34"/>
      <c r="G14" s="364"/>
      <c r="H14" s="365"/>
      <c r="I14" s="365"/>
      <c r="J14" s="365"/>
      <c r="K14" s="365"/>
    </row>
    <row r="15" spans="1:11" ht="15.75">
      <c r="A15" s="364"/>
      <c r="B15" s="365"/>
      <c r="C15" s="365"/>
      <c r="D15" s="365"/>
      <c r="E15" s="365"/>
      <c r="F15" s="34"/>
      <c r="G15" s="364"/>
      <c r="H15" s="365"/>
      <c r="I15" s="365"/>
      <c r="J15" s="365"/>
      <c r="K15" s="365"/>
    </row>
    <row r="16" spans="1:256" s="130" customFormat="1" ht="20.25">
      <c r="A16" s="138"/>
      <c r="B16" s="138"/>
      <c r="C16" s="138"/>
      <c r="D16" s="138"/>
      <c r="E16" s="138"/>
      <c r="F16" s="138"/>
      <c r="G16" s="138"/>
      <c r="H16" s="140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  <c r="IV16" s="138"/>
    </row>
    <row r="17" spans="5:8" ht="20.25">
      <c r="E17" s="711">
        <v>45410</v>
      </c>
      <c r="F17" s="711"/>
      <c r="G17" s="711"/>
      <c r="H17" s="138"/>
    </row>
    <row r="18" spans="1:11" ht="31.5">
      <c r="A18" s="141" t="s">
        <v>6</v>
      </c>
      <c r="B18" s="142" t="s">
        <v>55</v>
      </c>
      <c r="C18" s="142" t="s">
        <v>56</v>
      </c>
      <c r="D18" s="142" t="s">
        <v>57</v>
      </c>
      <c r="E18" s="142" t="s">
        <v>58</v>
      </c>
      <c r="G18" s="141" t="s">
        <v>6</v>
      </c>
      <c r="H18" s="142" t="s">
        <v>51</v>
      </c>
      <c r="I18" s="142" t="s">
        <v>52</v>
      </c>
      <c r="J18" s="142" t="s">
        <v>53</v>
      </c>
      <c r="K18" s="142" t="s">
        <v>54</v>
      </c>
    </row>
    <row r="19" spans="1:11" ht="15.75">
      <c r="A19" s="143">
        <v>0.375</v>
      </c>
      <c r="B19" s="144" t="s">
        <v>117</v>
      </c>
      <c r="C19" s="144" t="s">
        <v>121</v>
      </c>
      <c r="D19" s="144" t="s">
        <v>118</v>
      </c>
      <c r="E19" s="144" t="s">
        <v>122</v>
      </c>
      <c r="F19" s="145"/>
      <c r="G19" s="143">
        <v>0.375</v>
      </c>
      <c r="H19" s="144" t="s">
        <v>133</v>
      </c>
      <c r="I19" s="144" t="s">
        <v>134</v>
      </c>
      <c r="J19" s="144" t="s">
        <v>135</v>
      </c>
      <c r="K19" s="144" t="s">
        <v>136</v>
      </c>
    </row>
    <row r="20" spans="1:11" ht="15.75">
      <c r="A20" s="147">
        <v>0.4166666666666667</v>
      </c>
      <c r="B20" s="148" t="s">
        <v>125</v>
      </c>
      <c r="C20" s="148" t="s">
        <v>126</v>
      </c>
      <c r="D20" s="148" t="s">
        <v>127</v>
      </c>
      <c r="E20" s="148" t="s">
        <v>128</v>
      </c>
      <c r="G20" s="147">
        <v>0.4166666666666667</v>
      </c>
      <c r="H20" s="148" t="s">
        <v>141</v>
      </c>
      <c r="I20" s="148" t="s">
        <v>142</v>
      </c>
      <c r="J20" s="148" t="s">
        <v>143</v>
      </c>
      <c r="K20" s="148" t="s">
        <v>144</v>
      </c>
    </row>
    <row r="21" spans="1:11" ht="15.75">
      <c r="A21" s="147">
        <v>0.4791666666666667</v>
      </c>
      <c r="B21" s="144" t="s">
        <v>119</v>
      </c>
      <c r="C21" s="144" t="s">
        <v>123</v>
      </c>
      <c r="D21" s="144" t="s">
        <v>120</v>
      </c>
      <c r="E21" s="144" t="s">
        <v>124</v>
      </c>
      <c r="G21" s="147">
        <v>0.4791666666666667</v>
      </c>
      <c r="H21" s="144" t="s">
        <v>137</v>
      </c>
      <c r="I21" s="144" t="s">
        <v>138</v>
      </c>
      <c r="J21" s="144" t="s">
        <v>139</v>
      </c>
      <c r="K21" s="144" t="s">
        <v>140</v>
      </c>
    </row>
    <row r="22" spans="1:11" ht="15.75">
      <c r="A22" s="147">
        <v>0.5208333333333334</v>
      </c>
      <c r="B22" s="149" t="s">
        <v>129</v>
      </c>
      <c r="C22" s="149" t="s">
        <v>130</v>
      </c>
      <c r="D22" s="149" t="s">
        <v>131</v>
      </c>
      <c r="E22" s="149" t="s">
        <v>132</v>
      </c>
      <c r="F22" s="145"/>
      <c r="G22" s="147">
        <v>0.5208333333333334</v>
      </c>
      <c r="H22" s="149" t="s">
        <v>148</v>
      </c>
      <c r="I22" s="149" t="s">
        <v>147</v>
      </c>
      <c r="J22" s="149" t="s">
        <v>146</v>
      </c>
      <c r="K22" s="149" t="s">
        <v>145</v>
      </c>
    </row>
    <row r="23" spans="1:11" ht="15.75">
      <c r="A23" s="147">
        <v>0.5833333333333334</v>
      </c>
      <c r="B23" s="712" t="s">
        <v>115</v>
      </c>
      <c r="C23" s="713"/>
      <c r="D23" s="713"/>
      <c r="E23" s="714"/>
      <c r="G23" s="147">
        <v>0.5833333333333334</v>
      </c>
      <c r="H23" s="712" t="s">
        <v>149</v>
      </c>
      <c r="I23" s="713"/>
      <c r="J23" s="713"/>
      <c r="K23" s="714"/>
    </row>
    <row r="24" spans="1:252" s="132" customFormat="1" ht="15.75" customHeight="1">
      <c r="A24" s="248">
        <v>0.625</v>
      </c>
      <c r="B24" s="712" t="s">
        <v>116</v>
      </c>
      <c r="C24" s="713"/>
      <c r="D24" s="713"/>
      <c r="E24" s="714"/>
      <c r="F24" s="138"/>
      <c r="G24" s="248">
        <v>0.625</v>
      </c>
      <c r="H24" s="712" t="s">
        <v>150</v>
      </c>
      <c r="I24" s="713"/>
      <c r="J24" s="713"/>
      <c r="K24" s="714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</row>
    <row r="25" spans="1:11" ht="15.75">
      <c r="A25" s="150">
        <v>0.7083333333333334</v>
      </c>
      <c r="B25" s="708" t="s">
        <v>59</v>
      </c>
      <c r="C25" s="709"/>
      <c r="D25" s="709"/>
      <c r="E25" s="710"/>
      <c r="G25" s="150">
        <v>0.7083333333333334</v>
      </c>
      <c r="H25" s="708" t="s">
        <v>59</v>
      </c>
      <c r="I25" s="709"/>
      <c r="J25" s="709"/>
      <c r="K25" s="710"/>
    </row>
    <row r="29" spans="7:11" ht="15">
      <c r="G29" s="139"/>
      <c r="H29" s="139"/>
      <c r="I29" s="139"/>
      <c r="J29" s="139"/>
      <c r="K29" s="139"/>
    </row>
    <row r="31" ht="15">
      <c r="H31" s="138"/>
    </row>
  </sheetData>
  <sheetProtection/>
  <mergeCells count="12">
    <mergeCell ref="E17:G17"/>
    <mergeCell ref="A2:K2"/>
    <mergeCell ref="A1:K1"/>
    <mergeCell ref="B25:E25"/>
    <mergeCell ref="H25:K25"/>
    <mergeCell ref="E4:G4"/>
    <mergeCell ref="B23:E23"/>
    <mergeCell ref="B24:E24"/>
    <mergeCell ref="H23:K23"/>
    <mergeCell ref="H24:K24"/>
    <mergeCell ref="B12:E12"/>
    <mergeCell ref="H12:K1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B1">
      <selection activeCell="R40" sqref="R40:R47"/>
    </sheetView>
  </sheetViews>
  <sheetFormatPr defaultColWidth="11.421875" defaultRowHeight="12.75"/>
  <cols>
    <col min="1" max="1" width="6.421875" style="0" customWidth="1"/>
    <col min="2" max="2" width="24.421875" style="0" bestFit="1" customWidth="1"/>
    <col min="3" max="3" width="18.421875" style="0" bestFit="1" customWidth="1"/>
    <col min="4" max="4" width="5.57421875" style="0" customWidth="1"/>
    <col min="5" max="5" width="4.7109375" style="0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2.7109375" style="0" bestFit="1" customWidth="1"/>
    <col min="10" max="10" width="5.57421875" style="0" customWidth="1"/>
    <col min="11" max="11" width="4.7109375" style="0" bestFit="1" customWidth="1"/>
    <col min="12" max="12" width="3.8515625" style="0" bestFit="1" customWidth="1"/>
    <col min="13" max="13" width="5.00390625" style="0" bestFit="1" customWidth="1"/>
    <col min="14" max="14" width="3.421875" style="0" bestFit="1" customWidth="1"/>
    <col min="15" max="15" width="6.57421875" style="0" customWidth="1"/>
    <col min="16" max="16" width="5.140625" style="0" customWidth="1"/>
  </cols>
  <sheetData>
    <row r="1" spans="1:16" ht="18">
      <c r="A1" s="656" t="s">
        <v>478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</row>
    <row r="2" spans="1:15" ht="12.75">
      <c r="A2" s="177"/>
      <c r="B2" s="178"/>
      <c r="C2" s="178"/>
      <c r="D2" s="177"/>
      <c r="E2" s="177"/>
      <c r="F2" s="177"/>
      <c r="G2" s="177"/>
      <c r="H2" s="177"/>
      <c r="I2" s="177"/>
      <c r="J2" s="177"/>
      <c r="K2" s="477"/>
      <c r="L2" s="477"/>
      <c r="M2" s="477"/>
      <c r="N2" s="477"/>
      <c r="O2" s="477"/>
    </row>
    <row r="3" spans="1:15" ht="15">
      <c r="A3" s="179" t="s">
        <v>639</v>
      </c>
      <c r="B3" s="179"/>
      <c r="C3" s="179"/>
      <c r="D3" s="180" t="s">
        <v>638</v>
      </c>
      <c r="E3" s="180"/>
      <c r="F3" s="180"/>
      <c r="G3" s="180"/>
      <c r="H3" s="180"/>
      <c r="I3" s="180"/>
      <c r="J3" s="482" t="s">
        <v>633</v>
      </c>
      <c r="K3" s="180"/>
      <c r="L3" s="180"/>
      <c r="M3" s="180"/>
      <c r="N3" s="477"/>
      <c r="O3" s="477"/>
    </row>
    <row r="4" spans="1:15" ht="12.75">
      <c r="A4" s="177"/>
      <c r="B4" s="178"/>
      <c r="C4" s="178"/>
      <c r="D4" s="177"/>
      <c r="E4" s="177"/>
      <c r="F4" s="177"/>
      <c r="G4" s="177"/>
      <c r="H4" s="177"/>
      <c r="I4" s="177"/>
      <c r="J4" s="177"/>
      <c r="K4" s="477"/>
      <c r="L4" s="477"/>
      <c r="M4" s="477"/>
      <c r="N4" s="477"/>
      <c r="O4" s="477"/>
    </row>
    <row r="5" spans="1:16" ht="16.5">
      <c r="A5" s="181" t="s">
        <v>534</v>
      </c>
      <c r="B5" s="182"/>
      <c r="C5" s="182"/>
      <c r="D5" s="183" t="s">
        <v>1</v>
      </c>
      <c r="E5" s="184"/>
      <c r="F5" s="184"/>
      <c r="G5" s="184"/>
      <c r="H5" s="184"/>
      <c r="I5" s="185"/>
      <c r="J5" s="183" t="s">
        <v>634</v>
      </c>
      <c r="K5" s="184"/>
      <c r="L5" s="184"/>
      <c r="M5" s="184"/>
      <c r="N5" s="184"/>
      <c r="O5" s="184"/>
      <c r="P5" s="185"/>
    </row>
    <row r="6" spans="1:16" ht="16.5">
      <c r="A6" s="186"/>
      <c r="B6" s="429" t="s">
        <v>4</v>
      </c>
      <c r="C6" s="187" t="s">
        <v>5</v>
      </c>
      <c r="D6" s="188" t="s">
        <v>6</v>
      </c>
      <c r="E6" s="189" t="s">
        <v>7</v>
      </c>
      <c r="F6" s="190" t="s">
        <v>8</v>
      </c>
      <c r="G6" s="190" t="s">
        <v>9</v>
      </c>
      <c r="H6" s="190" t="s">
        <v>635</v>
      </c>
      <c r="I6" s="191" t="s">
        <v>11</v>
      </c>
      <c r="J6" s="188" t="s">
        <v>6</v>
      </c>
      <c r="K6" s="189" t="s">
        <v>7</v>
      </c>
      <c r="L6" s="190" t="s">
        <v>8</v>
      </c>
      <c r="M6" s="190" t="s">
        <v>9</v>
      </c>
      <c r="N6" s="190" t="s">
        <v>635</v>
      </c>
      <c r="O6" s="504" t="s">
        <v>642</v>
      </c>
      <c r="P6" s="191" t="s">
        <v>11</v>
      </c>
    </row>
    <row r="7" spans="1:16" ht="15.75">
      <c r="A7" s="193">
        <v>8</v>
      </c>
      <c r="B7" s="466" t="s">
        <v>539</v>
      </c>
      <c r="C7" s="468" t="s">
        <v>29</v>
      </c>
      <c r="D7" s="194"/>
      <c r="E7" s="49">
        <v>377</v>
      </c>
      <c r="F7" s="49">
        <v>188</v>
      </c>
      <c r="G7" s="73">
        <v>565.0039038</v>
      </c>
      <c r="H7" s="74">
        <v>3</v>
      </c>
      <c r="I7" s="486">
        <f aca="true" t="shared" si="0" ref="I7:I26">_xlfn.RANK.EQ($G7,$G$7:$G$26)</f>
        <v>1</v>
      </c>
      <c r="J7" s="197"/>
      <c r="K7" s="72">
        <v>360</v>
      </c>
      <c r="L7" s="49">
        <v>173</v>
      </c>
      <c r="M7" s="73">
        <v>533.0009012</v>
      </c>
      <c r="N7" s="74">
        <v>3</v>
      </c>
      <c r="O7" s="509">
        <f aca="true" t="shared" si="1" ref="O7:O14">G7+M7</f>
        <v>1098.004805</v>
      </c>
      <c r="P7" s="530">
        <f aca="true" t="shared" si="2" ref="P7:P14">_xlfn.RANK.EQ($O7,$O$7:$O$14)</f>
        <v>1</v>
      </c>
    </row>
    <row r="8" spans="1:16" ht="15.75">
      <c r="A8" s="196">
        <v>5</v>
      </c>
      <c r="B8" s="466" t="s">
        <v>535</v>
      </c>
      <c r="C8" s="468" t="s">
        <v>29</v>
      </c>
      <c r="D8" s="197"/>
      <c r="E8" s="49">
        <v>342</v>
      </c>
      <c r="F8" s="49">
        <v>186</v>
      </c>
      <c r="G8" s="73">
        <v>528.0037026</v>
      </c>
      <c r="H8" s="76">
        <v>10</v>
      </c>
      <c r="I8" s="487">
        <f t="shared" si="0"/>
        <v>4</v>
      </c>
      <c r="J8" s="523">
        <v>0.5416666666666666</v>
      </c>
      <c r="K8" s="72">
        <v>365</v>
      </c>
      <c r="L8" s="49">
        <v>185</v>
      </c>
      <c r="M8" s="73">
        <v>550.0013004</v>
      </c>
      <c r="N8" s="76">
        <v>8</v>
      </c>
      <c r="O8" s="509">
        <f t="shared" si="1"/>
        <v>1078.005003</v>
      </c>
      <c r="P8" s="524">
        <f t="shared" si="2"/>
        <v>2</v>
      </c>
    </row>
    <row r="9" spans="1:16" ht="15.75">
      <c r="A9" s="193">
        <v>7</v>
      </c>
      <c r="B9" s="374" t="s">
        <v>632</v>
      </c>
      <c r="C9" s="472" t="s">
        <v>29</v>
      </c>
      <c r="D9" s="197"/>
      <c r="E9" s="49">
        <v>348</v>
      </c>
      <c r="F9" s="49">
        <v>193</v>
      </c>
      <c r="G9" s="73">
        <v>541.004004</v>
      </c>
      <c r="H9" s="76">
        <v>2</v>
      </c>
      <c r="I9" s="487">
        <f t="shared" si="0"/>
        <v>2</v>
      </c>
      <c r="J9" s="197"/>
      <c r="K9" s="72">
        <v>368</v>
      </c>
      <c r="L9" s="49">
        <v>167</v>
      </c>
      <c r="M9" s="73">
        <v>535.0006007</v>
      </c>
      <c r="N9" s="76">
        <v>6</v>
      </c>
      <c r="O9" s="509">
        <f t="shared" si="1"/>
        <v>1076.0046047</v>
      </c>
      <c r="P9" s="524">
        <f t="shared" si="2"/>
        <v>3</v>
      </c>
    </row>
    <row r="10" spans="1:16" ht="15.75">
      <c r="A10" s="196">
        <v>6</v>
      </c>
      <c r="B10" s="466" t="s">
        <v>544</v>
      </c>
      <c r="C10" s="468" t="s">
        <v>29</v>
      </c>
      <c r="D10" s="197">
        <v>0.4166666666666667</v>
      </c>
      <c r="E10" s="49">
        <v>350</v>
      </c>
      <c r="F10" s="49">
        <v>186</v>
      </c>
      <c r="G10" s="73">
        <v>536.0037037999999</v>
      </c>
      <c r="H10" s="76">
        <v>3</v>
      </c>
      <c r="I10" s="487">
        <f t="shared" si="0"/>
        <v>3</v>
      </c>
      <c r="J10" s="197"/>
      <c r="K10" s="72">
        <v>358</v>
      </c>
      <c r="L10" s="49">
        <v>176</v>
      </c>
      <c r="M10" s="73">
        <v>534.0011006999999</v>
      </c>
      <c r="N10" s="76">
        <v>6</v>
      </c>
      <c r="O10" s="509">
        <f t="shared" si="1"/>
        <v>1070.0048044999999</v>
      </c>
      <c r="P10" s="524">
        <f t="shared" si="2"/>
        <v>4</v>
      </c>
    </row>
    <row r="11" spans="1:16" ht="15.75">
      <c r="A11" s="193">
        <v>3</v>
      </c>
      <c r="B11" s="466" t="s">
        <v>541</v>
      </c>
      <c r="C11" s="472" t="s">
        <v>178</v>
      </c>
      <c r="D11" s="197"/>
      <c r="E11" s="49">
        <v>354</v>
      </c>
      <c r="F11" s="49">
        <v>172</v>
      </c>
      <c r="G11" s="73">
        <v>526.0034026000001</v>
      </c>
      <c r="H11" s="76">
        <v>10</v>
      </c>
      <c r="I11" s="487">
        <f t="shared" si="0"/>
        <v>6</v>
      </c>
      <c r="J11" s="197"/>
      <c r="K11" s="72">
        <v>364</v>
      </c>
      <c r="L11" s="49">
        <v>174</v>
      </c>
      <c r="M11" s="73">
        <v>538.0010012</v>
      </c>
      <c r="N11" s="76">
        <v>3</v>
      </c>
      <c r="O11" s="509">
        <f t="shared" si="1"/>
        <v>1064.0044038</v>
      </c>
      <c r="P11" s="514">
        <f t="shared" si="2"/>
        <v>5</v>
      </c>
    </row>
    <row r="12" spans="1:16" ht="15.75">
      <c r="A12" s="196">
        <v>2</v>
      </c>
      <c r="B12" s="473" t="s">
        <v>552</v>
      </c>
      <c r="C12" s="468" t="s">
        <v>15</v>
      </c>
      <c r="D12" s="197"/>
      <c r="E12" s="49">
        <v>366</v>
      </c>
      <c r="F12" s="49">
        <v>157</v>
      </c>
      <c r="G12" s="73">
        <v>523.0030035000001</v>
      </c>
      <c r="H12" s="76">
        <v>6</v>
      </c>
      <c r="I12" s="487">
        <f t="shared" si="0"/>
        <v>7</v>
      </c>
      <c r="J12" s="197"/>
      <c r="K12" s="72">
        <v>354</v>
      </c>
      <c r="L12" s="49">
        <v>183</v>
      </c>
      <c r="M12" s="73">
        <v>537.0012016000001</v>
      </c>
      <c r="N12" s="76">
        <v>2</v>
      </c>
      <c r="O12" s="509">
        <f t="shared" si="1"/>
        <v>1060.0042051</v>
      </c>
      <c r="P12" s="514">
        <f t="shared" si="2"/>
        <v>6</v>
      </c>
    </row>
    <row r="13" spans="1:16" ht="15.75">
      <c r="A13" s="193">
        <v>1</v>
      </c>
      <c r="B13" s="470" t="s">
        <v>549</v>
      </c>
      <c r="C13" s="468" t="s">
        <v>315</v>
      </c>
      <c r="D13" s="198"/>
      <c r="E13" s="49">
        <v>359</v>
      </c>
      <c r="F13" s="49">
        <v>160</v>
      </c>
      <c r="G13" s="73">
        <v>519.0031032</v>
      </c>
      <c r="H13" s="76">
        <v>7</v>
      </c>
      <c r="I13" s="487">
        <f t="shared" si="0"/>
        <v>8</v>
      </c>
      <c r="J13" s="525">
        <v>0.4583333333333333</v>
      </c>
      <c r="K13" s="72">
        <v>346</v>
      </c>
      <c r="L13" s="49">
        <v>166</v>
      </c>
      <c r="M13" s="73">
        <v>512.000501</v>
      </c>
      <c r="N13" s="76">
        <v>4</v>
      </c>
      <c r="O13" s="509">
        <f t="shared" si="1"/>
        <v>1031.0036042000002</v>
      </c>
      <c r="P13" s="514">
        <f t="shared" si="2"/>
        <v>7</v>
      </c>
    </row>
    <row r="14" spans="1:16" ht="16.5" thickBot="1">
      <c r="A14" s="496">
        <v>4</v>
      </c>
      <c r="B14" s="526" t="s">
        <v>542</v>
      </c>
      <c r="C14" s="527" t="s">
        <v>543</v>
      </c>
      <c r="D14" s="497"/>
      <c r="E14" s="498">
        <v>346</v>
      </c>
      <c r="F14" s="498">
        <v>180</v>
      </c>
      <c r="G14" s="499">
        <v>526.0036026</v>
      </c>
      <c r="H14" s="500">
        <v>10</v>
      </c>
      <c r="I14" s="501">
        <f t="shared" si="0"/>
        <v>5</v>
      </c>
      <c r="J14" s="497"/>
      <c r="K14" s="502">
        <v>344</v>
      </c>
      <c r="L14" s="498">
        <v>141</v>
      </c>
      <c r="M14" s="499">
        <v>485.00010019999996</v>
      </c>
      <c r="N14" s="500">
        <v>9</v>
      </c>
      <c r="O14" s="510">
        <f t="shared" si="1"/>
        <v>1011.0037027999999</v>
      </c>
      <c r="P14" s="513">
        <f t="shared" si="2"/>
        <v>8</v>
      </c>
    </row>
    <row r="15" spans="1:16" ht="13.5">
      <c r="A15" s="193">
        <v>9</v>
      </c>
      <c r="B15" s="465" t="s">
        <v>553</v>
      </c>
      <c r="C15" s="495" t="s">
        <v>29</v>
      </c>
      <c r="D15" s="198"/>
      <c r="E15" s="315">
        <v>333</v>
      </c>
      <c r="F15" s="315">
        <v>177</v>
      </c>
      <c r="G15" s="307">
        <v>510.00350369999995</v>
      </c>
      <c r="H15" s="76">
        <v>5</v>
      </c>
      <c r="I15" s="76">
        <f t="shared" si="0"/>
        <v>9</v>
      </c>
      <c r="J15" s="198"/>
      <c r="K15" s="272"/>
      <c r="L15" s="315"/>
      <c r="M15" s="307" t="s">
        <v>482</v>
      </c>
      <c r="N15" s="76"/>
      <c r="O15" s="505"/>
      <c r="P15" s="454"/>
    </row>
    <row r="16" spans="1:16" ht="13.5">
      <c r="A16" s="196">
        <v>10</v>
      </c>
      <c r="B16" s="470" t="s">
        <v>538</v>
      </c>
      <c r="C16" s="468" t="s">
        <v>456</v>
      </c>
      <c r="D16" s="197"/>
      <c r="E16" s="49">
        <v>361</v>
      </c>
      <c r="F16" s="49">
        <v>141</v>
      </c>
      <c r="G16" s="73">
        <v>502.0021031</v>
      </c>
      <c r="H16" s="76">
        <v>9</v>
      </c>
      <c r="I16" s="76">
        <f t="shared" si="0"/>
        <v>10</v>
      </c>
      <c r="J16" s="197"/>
      <c r="K16" s="72"/>
      <c r="L16" s="49"/>
      <c r="M16" s="77" t="s">
        <v>482</v>
      </c>
      <c r="N16" s="76"/>
      <c r="O16" s="505"/>
      <c r="P16" s="454"/>
    </row>
    <row r="17" spans="1:16" ht="15">
      <c r="A17" s="193">
        <v>11</v>
      </c>
      <c r="B17" s="466" t="s">
        <v>546</v>
      </c>
      <c r="C17" s="276" t="s">
        <v>219</v>
      </c>
      <c r="D17" s="197"/>
      <c r="E17" s="483">
        <v>357</v>
      </c>
      <c r="F17" s="49">
        <v>143</v>
      </c>
      <c r="G17" s="73">
        <v>500.00240260000004</v>
      </c>
      <c r="H17" s="76">
        <v>10</v>
      </c>
      <c r="I17" s="76">
        <f t="shared" si="0"/>
        <v>11</v>
      </c>
      <c r="J17" s="197"/>
      <c r="K17" s="233"/>
      <c r="L17" s="49"/>
      <c r="M17" s="73" t="s">
        <v>482</v>
      </c>
      <c r="N17" s="76"/>
      <c r="O17" s="505"/>
      <c r="P17" s="454"/>
    </row>
    <row r="18" spans="1:16" ht="13.5">
      <c r="A18" s="196">
        <v>12</v>
      </c>
      <c r="B18" s="465" t="s">
        <v>536</v>
      </c>
      <c r="C18" s="469" t="s">
        <v>537</v>
      </c>
      <c r="D18" s="197"/>
      <c r="E18" s="49">
        <v>343</v>
      </c>
      <c r="F18" s="49">
        <v>148</v>
      </c>
      <c r="G18" s="73">
        <v>491.00280349999997</v>
      </c>
      <c r="H18" s="76">
        <v>6</v>
      </c>
      <c r="I18" s="76">
        <f t="shared" si="0"/>
        <v>12</v>
      </c>
      <c r="J18" s="197"/>
      <c r="K18" s="72"/>
      <c r="L18" s="49"/>
      <c r="M18" s="73" t="s">
        <v>482</v>
      </c>
      <c r="N18" s="76"/>
      <c r="O18" s="505"/>
      <c r="P18" s="454"/>
    </row>
    <row r="19" spans="1:16" ht="15">
      <c r="A19" s="193">
        <v>13</v>
      </c>
      <c r="B19" s="374" t="s">
        <v>545</v>
      </c>
      <c r="C19" s="276" t="s">
        <v>206</v>
      </c>
      <c r="D19" s="197"/>
      <c r="E19" s="49">
        <v>352</v>
      </c>
      <c r="F19" s="49">
        <v>139</v>
      </c>
      <c r="G19" s="73">
        <v>491.0020015</v>
      </c>
      <c r="H19" s="76">
        <v>16</v>
      </c>
      <c r="I19" s="76">
        <f t="shared" si="0"/>
        <v>13</v>
      </c>
      <c r="J19" s="197"/>
      <c r="K19" s="72"/>
      <c r="L19" s="49"/>
      <c r="M19" s="73" t="s">
        <v>482</v>
      </c>
      <c r="N19" s="76"/>
      <c r="O19" s="505"/>
      <c r="P19" s="454"/>
    </row>
    <row r="20" spans="1:16" ht="15">
      <c r="A20" s="196">
        <v>14</v>
      </c>
      <c r="B20" s="467" t="s">
        <v>540</v>
      </c>
      <c r="C20" s="468" t="s">
        <v>206</v>
      </c>
      <c r="D20" s="197">
        <v>0.5</v>
      </c>
      <c r="E20" s="49">
        <v>342</v>
      </c>
      <c r="F20" s="49">
        <v>142</v>
      </c>
      <c r="G20" s="73">
        <v>484.002202</v>
      </c>
      <c r="H20" s="76">
        <v>12</v>
      </c>
      <c r="I20" s="76">
        <f t="shared" si="0"/>
        <v>14</v>
      </c>
      <c r="J20" s="197"/>
      <c r="K20" s="72"/>
      <c r="L20" s="49"/>
      <c r="M20" s="73" t="s">
        <v>482</v>
      </c>
      <c r="N20" s="76"/>
      <c r="O20" s="505"/>
      <c r="P20" s="454"/>
    </row>
    <row r="21" spans="1:16" ht="15">
      <c r="A21" s="193">
        <v>15</v>
      </c>
      <c r="B21" s="466" t="s">
        <v>551</v>
      </c>
      <c r="C21" s="276" t="s">
        <v>164</v>
      </c>
      <c r="D21" s="197">
        <v>0.75</v>
      </c>
      <c r="E21" s="49">
        <v>333</v>
      </c>
      <c r="F21" s="49">
        <v>119</v>
      </c>
      <c r="G21" s="73">
        <v>452.0013003</v>
      </c>
      <c r="H21" s="76">
        <v>23</v>
      </c>
      <c r="I21" s="76">
        <f t="shared" si="0"/>
        <v>15</v>
      </c>
      <c r="J21" s="197"/>
      <c r="K21" s="72"/>
      <c r="L21" s="49"/>
      <c r="M21" s="73" t="s">
        <v>482</v>
      </c>
      <c r="N21" s="76"/>
      <c r="O21" s="505"/>
      <c r="P21" s="454"/>
    </row>
    <row r="22" spans="1:16" ht="15">
      <c r="A22" s="196">
        <v>16</v>
      </c>
      <c r="B22" s="466" t="s">
        <v>630</v>
      </c>
      <c r="C22" s="468" t="s">
        <v>96</v>
      </c>
      <c r="D22" s="199">
        <v>0.5833333333333334</v>
      </c>
      <c r="E22" s="92">
        <v>324</v>
      </c>
      <c r="F22" s="92">
        <v>125</v>
      </c>
      <c r="G22" s="93">
        <v>449.00160189999997</v>
      </c>
      <c r="H22" s="94">
        <v>13</v>
      </c>
      <c r="I22" s="94">
        <f t="shared" si="0"/>
        <v>16</v>
      </c>
      <c r="J22" s="199"/>
      <c r="K22" s="91"/>
      <c r="L22" s="92"/>
      <c r="M22" s="93" t="s">
        <v>482</v>
      </c>
      <c r="N22" s="94"/>
      <c r="O22" s="323"/>
      <c r="P22" s="455"/>
    </row>
    <row r="23" spans="1:16" ht="15">
      <c r="A23" s="193">
        <v>17</v>
      </c>
      <c r="B23" s="467" t="s">
        <v>550</v>
      </c>
      <c r="C23" s="468" t="s">
        <v>255</v>
      </c>
      <c r="D23" s="197"/>
      <c r="E23" s="49">
        <v>341</v>
      </c>
      <c r="F23" s="49">
        <v>106</v>
      </c>
      <c r="G23" s="73">
        <v>447.0009011</v>
      </c>
      <c r="H23" s="74">
        <v>20</v>
      </c>
      <c r="I23" s="74">
        <f t="shared" si="0"/>
        <v>17</v>
      </c>
      <c r="J23" s="197"/>
      <c r="K23" s="72"/>
      <c r="L23" s="49"/>
      <c r="M23" s="73" t="s">
        <v>482</v>
      </c>
      <c r="N23" s="74"/>
      <c r="O23" s="506"/>
      <c r="P23" s="456"/>
    </row>
    <row r="24" spans="1:16" ht="15">
      <c r="A24" s="196">
        <v>18</v>
      </c>
      <c r="B24" s="467" t="s">
        <v>631</v>
      </c>
      <c r="C24" s="468" t="s">
        <v>164</v>
      </c>
      <c r="D24" s="197">
        <v>0.6666666666666666</v>
      </c>
      <c r="E24" s="49">
        <v>302</v>
      </c>
      <c r="F24" s="49">
        <v>122</v>
      </c>
      <c r="G24" s="73">
        <v>424.0015012</v>
      </c>
      <c r="H24" s="74">
        <v>19</v>
      </c>
      <c r="I24" s="74">
        <f t="shared" si="0"/>
        <v>18</v>
      </c>
      <c r="J24" s="197"/>
      <c r="K24" s="72"/>
      <c r="L24" s="49"/>
      <c r="M24" s="73" t="s">
        <v>482</v>
      </c>
      <c r="N24" s="74"/>
      <c r="O24" s="506"/>
      <c r="P24" s="456"/>
    </row>
    <row r="25" spans="1:16" ht="13.5">
      <c r="A25" s="193">
        <v>19</v>
      </c>
      <c r="B25" s="470" t="s">
        <v>548</v>
      </c>
      <c r="C25" s="276" t="s">
        <v>15</v>
      </c>
      <c r="D25" s="197"/>
      <c r="E25" s="49">
        <v>310</v>
      </c>
      <c r="F25" s="49">
        <v>105</v>
      </c>
      <c r="G25" s="73">
        <v>415.00080030000004</v>
      </c>
      <c r="H25" s="74">
        <v>23</v>
      </c>
      <c r="I25" s="74">
        <f t="shared" si="0"/>
        <v>19</v>
      </c>
      <c r="J25" s="197"/>
      <c r="K25" s="72"/>
      <c r="L25" s="49"/>
      <c r="M25" s="73" t="s">
        <v>482</v>
      </c>
      <c r="N25" s="74"/>
      <c r="O25" s="506"/>
      <c r="P25" s="456"/>
    </row>
    <row r="26" spans="1:16" ht="13.5">
      <c r="A26" s="201">
        <v>20</v>
      </c>
      <c r="B26" s="474" t="s">
        <v>547</v>
      </c>
      <c r="C26" s="475" t="s">
        <v>165</v>
      </c>
      <c r="D26" s="249"/>
      <c r="E26" s="135">
        <v>312</v>
      </c>
      <c r="F26" s="135">
        <v>88</v>
      </c>
      <c r="G26" s="136">
        <v>400.0002016</v>
      </c>
      <c r="H26" s="319">
        <v>15</v>
      </c>
      <c r="I26" s="319">
        <f t="shared" si="0"/>
        <v>20</v>
      </c>
      <c r="J26" s="249"/>
      <c r="K26" s="335"/>
      <c r="L26" s="135"/>
      <c r="M26" s="136" t="s">
        <v>482</v>
      </c>
      <c r="N26" s="319"/>
      <c r="O26" s="507"/>
      <c r="P26" s="457"/>
    </row>
    <row r="27" spans="1:16" ht="12.75">
      <c r="A27" s="477"/>
      <c r="B27" s="477"/>
      <c r="C27" s="477"/>
      <c r="D27" s="477"/>
      <c r="E27" s="478"/>
      <c r="F27" s="478"/>
      <c r="G27" s="478"/>
      <c r="H27" s="478"/>
      <c r="I27" s="477"/>
      <c r="J27" s="477"/>
      <c r="K27" s="477"/>
      <c r="L27" s="477"/>
      <c r="M27" s="477"/>
      <c r="N27" s="477"/>
      <c r="O27" s="477"/>
      <c r="P27" s="477"/>
    </row>
    <row r="28" spans="1:16" ht="12.75">
      <c r="A28" t="s">
        <v>643</v>
      </c>
      <c r="B28" s="477"/>
      <c r="C28" s="477"/>
      <c r="D28" s="477"/>
      <c r="E28" s="478"/>
      <c r="F28" s="478"/>
      <c r="G28" s="478"/>
      <c r="H28" s="478"/>
      <c r="I28" s="477"/>
      <c r="J28" s="477"/>
      <c r="K28" s="477"/>
      <c r="L28" s="477"/>
      <c r="M28" s="477"/>
      <c r="N28" s="477"/>
      <c r="O28" s="477"/>
      <c r="P28" s="477"/>
    </row>
    <row r="29" spans="1:16" ht="12.75">
      <c r="A29" s="477"/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</row>
    <row r="30" spans="1:16" ht="18">
      <c r="A30" s="481" t="s">
        <v>471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</row>
    <row r="31" spans="1:16" ht="75" customHeight="1">
      <c r="A31" s="480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</row>
    <row r="32" spans="2:16" ht="12.75"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</row>
    <row r="34" spans="1:16" ht="18">
      <c r="A34" s="656" t="s">
        <v>478</v>
      </c>
      <c r="B34" s="656"/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6"/>
      <c r="O34" s="656"/>
      <c r="P34" s="656"/>
    </row>
    <row r="35" spans="1:15" ht="12.75">
      <c r="A35" s="177"/>
      <c r="B35" s="178"/>
      <c r="C35" s="178"/>
      <c r="D35" s="177"/>
      <c r="E35" s="177"/>
      <c r="F35" s="177"/>
      <c r="G35" s="177"/>
      <c r="H35" s="177"/>
      <c r="I35" s="177"/>
      <c r="J35" s="177"/>
      <c r="K35" s="477"/>
      <c r="L35" s="477"/>
      <c r="M35" s="477"/>
      <c r="N35" s="477"/>
      <c r="O35" s="477"/>
    </row>
    <row r="36" spans="1:15" ht="15">
      <c r="A36" s="179" t="s">
        <v>662</v>
      </c>
      <c r="B36" s="179"/>
      <c r="C36" s="179"/>
      <c r="D36" s="180" t="s">
        <v>479</v>
      </c>
      <c r="E36" s="180"/>
      <c r="F36" s="180"/>
      <c r="G36" s="180"/>
      <c r="H36" s="180"/>
      <c r="I36" s="180"/>
      <c r="J36" s="482" t="s">
        <v>633</v>
      </c>
      <c r="K36" s="180"/>
      <c r="L36" s="180"/>
      <c r="M36" s="180"/>
      <c r="N36" s="477"/>
      <c r="O36" s="477"/>
    </row>
    <row r="37" spans="1:15" ht="12.75">
      <c r="A37" s="177"/>
      <c r="B37" s="178"/>
      <c r="C37" s="178"/>
      <c r="D37" s="177"/>
      <c r="E37" s="177"/>
      <c r="F37" s="177"/>
      <c r="G37" s="177"/>
      <c r="H37" s="177"/>
      <c r="I37" s="177"/>
      <c r="J37" s="177"/>
      <c r="K37" s="477"/>
      <c r="L37" s="477"/>
      <c r="M37" s="477"/>
      <c r="N37" s="477"/>
      <c r="O37" s="477"/>
    </row>
    <row r="38" spans="1:16" ht="16.5">
      <c r="A38" s="181" t="s">
        <v>516</v>
      </c>
      <c r="B38" s="182"/>
      <c r="C38" s="182"/>
      <c r="D38" s="183" t="s">
        <v>1</v>
      </c>
      <c r="E38" s="184"/>
      <c r="F38" s="184"/>
      <c r="G38" s="184"/>
      <c r="H38" s="184"/>
      <c r="I38" s="185"/>
      <c r="J38" s="183" t="s">
        <v>634</v>
      </c>
      <c r="K38" s="184"/>
      <c r="L38" s="184"/>
      <c r="M38" s="184"/>
      <c r="N38" s="184"/>
      <c r="O38" s="184"/>
      <c r="P38" s="185"/>
    </row>
    <row r="39" spans="1:16" ht="16.5">
      <c r="A39" s="186"/>
      <c r="B39" s="429" t="s">
        <v>4</v>
      </c>
      <c r="C39" s="187" t="s">
        <v>5</v>
      </c>
      <c r="D39" s="188" t="s">
        <v>6</v>
      </c>
      <c r="E39" s="189" t="s">
        <v>7</v>
      </c>
      <c r="F39" s="190" t="s">
        <v>8</v>
      </c>
      <c r="G39" s="190" t="s">
        <v>9</v>
      </c>
      <c r="H39" s="190" t="s">
        <v>635</v>
      </c>
      <c r="I39" s="191" t="s">
        <v>11</v>
      </c>
      <c r="J39" s="188" t="s">
        <v>6</v>
      </c>
      <c r="K39" s="189" t="s">
        <v>7</v>
      </c>
      <c r="L39" s="190" t="s">
        <v>8</v>
      </c>
      <c r="M39" s="190" t="s">
        <v>9</v>
      </c>
      <c r="N39" s="190" t="s">
        <v>635</v>
      </c>
      <c r="O39" s="504" t="s">
        <v>642</v>
      </c>
      <c r="P39" s="191" t="s">
        <v>11</v>
      </c>
    </row>
    <row r="40" spans="1:16" ht="15.75">
      <c r="A40" s="193">
        <v>8</v>
      </c>
      <c r="B40" s="466" t="s">
        <v>531</v>
      </c>
      <c r="C40" s="468" t="s">
        <v>254</v>
      </c>
      <c r="D40" s="194"/>
      <c r="E40" s="72">
        <v>385</v>
      </c>
      <c r="F40" s="49">
        <v>169</v>
      </c>
      <c r="G40" s="73">
        <v>554</v>
      </c>
      <c r="H40" s="74">
        <v>5</v>
      </c>
      <c r="I40" s="532">
        <v>1</v>
      </c>
      <c r="J40" s="522"/>
      <c r="K40" s="72">
        <v>360</v>
      </c>
      <c r="L40" s="49">
        <v>221</v>
      </c>
      <c r="M40" s="73">
        <v>581.0016007</v>
      </c>
      <c r="N40" s="74">
        <v>4</v>
      </c>
      <c r="O40" s="509">
        <f aca="true" t="shared" si="3" ref="O40:O47">G40+M40</f>
        <v>1135.0016007</v>
      </c>
      <c r="P40" s="530">
        <f aca="true" t="shared" si="4" ref="P40:P47">_xlfn.RANK.EQ($O40,$O$40:$O$47)</f>
        <v>1</v>
      </c>
    </row>
    <row r="41" spans="1:16" ht="15.75">
      <c r="A41" s="196">
        <v>5</v>
      </c>
      <c r="B41" s="466" t="s">
        <v>523</v>
      </c>
      <c r="C41" s="468" t="s">
        <v>206</v>
      </c>
      <c r="D41" s="197"/>
      <c r="E41" s="72">
        <v>361</v>
      </c>
      <c r="F41" s="49">
        <v>179</v>
      </c>
      <c r="G41" s="73">
        <v>540</v>
      </c>
      <c r="H41" s="76">
        <v>10</v>
      </c>
      <c r="I41" s="533">
        <v>4</v>
      </c>
      <c r="J41" s="523">
        <v>0.5</v>
      </c>
      <c r="K41" s="72">
        <v>358</v>
      </c>
      <c r="L41" s="49">
        <v>192</v>
      </c>
      <c r="M41" s="73">
        <v>550.0015003999999</v>
      </c>
      <c r="N41" s="76">
        <v>7</v>
      </c>
      <c r="O41" s="509">
        <f t="shared" si="3"/>
        <v>1090.0015004</v>
      </c>
      <c r="P41" s="534">
        <f t="shared" si="4"/>
        <v>2</v>
      </c>
    </row>
    <row r="42" spans="1:16" ht="15.75">
      <c r="A42" s="193">
        <v>4</v>
      </c>
      <c r="B42" s="466" t="s">
        <v>533</v>
      </c>
      <c r="C42" s="472" t="s">
        <v>179</v>
      </c>
      <c r="D42" s="197"/>
      <c r="E42" s="72">
        <v>346</v>
      </c>
      <c r="F42" s="49">
        <v>188</v>
      </c>
      <c r="G42" s="73">
        <v>534</v>
      </c>
      <c r="H42" s="76">
        <v>4</v>
      </c>
      <c r="I42" s="533">
        <v>5</v>
      </c>
      <c r="J42" s="523"/>
      <c r="K42" s="72">
        <v>355</v>
      </c>
      <c r="L42" s="49">
        <v>185</v>
      </c>
      <c r="M42" s="73">
        <v>540.0014006</v>
      </c>
      <c r="N42" s="76">
        <v>6</v>
      </c>
      <c r="O42" s="509">
        <f t="shared" si="3"/>
        <v>1074.0014006000001</v>
      </c>
      <c r="P42" s="534">
        <f t="shared" si="4"/>
        <v>3</v>
      </c>
    </row>
    <row r="43" spans="1:16" ht="15.75">
      <c r="A43" s="196">
        <v>6</v>
      </c>
      <c r="B43" s="466" t="s">
        <v>524</v>
      </c>
      <c r="C43" s="468" t="s">
        <v>179</v>
      </c>
      <c r="D43" s="197"/>
      <c r="E43" s="72">
        <v>367</v>
      </c>
      <c r="F43" s="49">
        <v>175</v>
      </c>
      <c r="G43" s="73">
        <v>542</v>
      </c>
      <c r="H43" s="76">
        <v>2</v>
      </c>
      <c r="I43" s="533">
        <v>3</v>
      </c>
      <c r="J43" s="523"/>
      <c r="K43" s="72">
        <v>359</v>
      </c>
      <c r="L43" s="49">
        <v>171</v>
      </c>
      <c r="M43" s="73">
        <v>530.0010009</v>
      </c>
      <c r="N43" s="76">
        <v>3</v>
      </c>
      <c r="O43" s="509">
        <f t="shared" si="3"/>
        <v>1072.0010009</v>
      </c>
      <c r="P43" s="534">
        <f t="shared" si="4"/>
        <v>4</v>
      </c>
    </row>
    <row r="44" spans="1:16" ht="15.75">
      <c r="A44" s="193">
        <v>7</v>
      </c>
      <c r="B44" s="466" t="s">
        <v>626</v>
      </c>
      <c r="C44" s="472" t="s">
        <v>315</v>
      </c>
      <c r="D44" s="197">
        <v>0.5</v>
      </c>
      <c r="E44" s="72">
        <v>363</v>
      </c>
      <c r="F44" s="49">
        <v>185</v>
      </c>
      <c r="G44" s="73">
        <v>548</v>
      </c>
      <c r="H44" s="76">
        <v>4</v>
      </c>
      <c r="I44" s="533">
        <v>2</v>
      </c>
      <c r="J44" s="523"/>
      <c r="K44" s="72">
        <v>348</v>
      </c>
      <c r="L44" s="49">
        <v>164</v>
      </c>
      <c r="M44" s="73">
        <v>512.0008004</v>
      </c>
      <c r="N44" s="76">
        <v>7</v>
      </c>
      <c r="O44" s="509">
        <f t="shared" si="3"/>
        <v>1060.0008004000001</v>
      </c>
      <c r="P44" s="534">
        <f t="shared" si="4"/>
        <v>5</v>
      </c>
    </row>
    <row r="45" spans="1:16" ht="15.75">
      <c r="A45" s="196">
        <v>11</v>
      </c>
      <c r="B45" s="473" t="s">
        <v>517</v>
      </c>
      <c r="C45" s="468" t="s">
        <v>178</v>
      </c>
      <c r="D45" s="197"/>
      <c r="E45" s="72">
        <v>324</v>
      </c>
      <c r="F45" s="49">
        <v>165</v>
      </c>
      <c r="G45" s="73">
        <v>489</v>
      </c>
      <c r="H45" s="76">
        <v>3</v>
      </c>
      <c r="I45" s="533">
        <v>11</v>
      </c>
      <c r="J45" s="523"/>
      <c r="K45" s="72">
        <v>376</v>
      </c>
      <c r="L45" s="49">
        <v>172</v>
      </c>
      <c r="M45" s="73">
        <v>548.0011009</v>
      </c>
      <c r="N45" s="76">
        <v>3</v>
      </c>
      <c r="O45" s="509">
        <f t="shared" si="3"/>
        <v>1037.0011009</v>
      </c>
      <c r="P45" s="534">
        <f t="shared" si="4"/>
        <v>6</v>
      </c>
    </row>
    <row r="46" spans="1:16" ht="15.75">
      <c r="A46" s="193">
        <v>3</v>
      </c>
      <c r="B46" s="467" t="s">
        <v>627</v>
      </c>
      <c r="C46" s="468" t="s">
        <v>223</v>
      </c>
      <c r="D46" s="198"/>
      <c r="E46" s="72">
        <v>360</v>
      </c>
      <c r="F46" s="49">
        <v>162</v>
      </c>
      <c r="G46" s="73">
        <v>522</v>
      </c>
      <c r="H46" s="76">
        <v>6</v>
      </c>
      <c r="I46" s="533">
        <v>6</v>
      </c>
      <c r="J46" s="525"/>
      <c r="K46" s="72">
        <v>348</v>
      </c>
      <c r="L46" s="49">
        <v>149</v>
      </c>
      <c r="M46" s="73">
        <v>497.0006002</v>
      </c>
      <c r="N46" s="76">
        <v>9</v>
      </c>
      <c r="O46" s="509">
        <f t="shared" si="3"/>
        <v>1019.0006002</v>
      </c>
      <c r="P46" s="512">
        <f t="shared" si="4"/>
        <v>7</v>
      </c>
    </row>
    <row r="47" spans="1:16" ht="16.5" thickBot="1">
      <c r="A47" s="496">
        <v>1</v>
      </c>
      <c r="B47" s="526" t="s">
        <v>519</v>
      </c>
      <c r="C47" s="527" t="s">
        <v>520</v>
      </c>
      <c r="D47" s="497"/>
      <c r="E47" s="502">
        <v>356</v>
      </c>
      <c r="F47" s="498">
        <v>158</v>
      </c>
      <c r="G47" s="499">
        <v>514</v>
      </c>
      <c r="H47" s="500">
        <v>7</v>
      </c>
      <c r="I47" s="535">
        <v>8</v>
      </c>
      <c r="J47" s="529">
        <v>0.4166666666666667</v>
      </c>
      <c r="K47" s="502">
        <v>345</v>
      </c>
      <c r="L47" s="498">
        <v>157</v>
      </c>
      <c r="M47" s="499">
        <v>502.0007001</v>
      </c>
      <c r="N47" s="500">
        <v>11</v>
      </c>
      <c r="O47" s="510">
        <f t="shared" si="3"/>
        <v>1016.0007001</v>
      </c>
      <c r="P47" s="513">
        <f t="shared" si="4"/>
        <v>8</v>
      </c>
    </row>
    <row r="48" spans="1:16" ht="15">
      <c r="A48" s="193">
        <v>2</v>
      </c>
      <c r="B48" s="466" t="s">
        <v>522</v>
      </c>
      <c r="C48" s="495" t="s">
        <v>15</v>
      </c>
      <c r="D48" s="198"/>
      <c r="E48" s="272">
        <v>364</v>
      </c>
      <c r="F48" s="315">
        <v>151</v>
      </c>
      <c r="G48" s="307">
        <v>515</v>
      </c>
      <c r="H48" s="76">
        <v>14</v>
      </c>
      <c r="I48" s="454">
        <v>7</v>
      </c>
      <c r="J48" s="198"/>
      <c r="K48" s="272"/>
      <c r="L48" s="315"/>
      <c r="M48" s="307" t="s">
        <v>482</v>
      </c>
      <c r="N48" s="76"/>
      <c r="O48" s="505"/>
      <c r="P48" s="454"/>
    </row>
    <row r="49" spans="1:16" ht="15">
      <c r="A49" s="196">
        <v>9</v>
      </c>
      <c r="B49" s="433" t="s">
        <v>532</v>
      </c>
      <c r="C49" s="276" t="s">
        <v>227</v>
      </c>
      <c r="D49" s="197"/>
      <c r="E49" s="72">
        <v>341</v>
      </c>
      <c r="F49" s="49">
        <v>172</v>
      </c>
      <c r="G49" s="73">
        <v>513</v>
      </c>
      <c r="H49" s="76">
        <v>5</v>
      </c>
      <c r="I49" s="454">
        <v>9</v>
      </c>
      <c r="J49" s="197"/>
      <c r="K49" s="72"/>
      <c r="L49" s="49"/>
      <c r="M49" s="77" t="s">
        <v>482</v>
      </c>
      <c r="N49" s="76"/>
      <c r="O49" s="505"/>
      <c r="P49" s="454"/>
    </row>
    <row r="50" spans="1:16" ht="15">
      <c r="A50" s="193">
        <v>10</v>
      </c>
      <c r="B50" s="466" t="s">
        <v>528</v>
      </c>
      <c r="C50" s="276" t="s">
        <v>315</v>
      </c>
      <c r="D50" s="197">
        <v>0.4166666666666667</v>
      </c>
      <c r="E50" s="233">
        <v>348</v>
      </c>
      <c r="F50" s="49">
        <v>157</v>
      </c>
      <c r="G50" s="73">
        <v>505</v>
      </c>
      <c r="H50" s="76">
        <v>6</v>
      </c>
      <c r="I50" s="454">
        <v>10</v>
      </c>
      <c r="J50" s="197"/>
      <c r="K50" s="233"/>
      <c r="L50" s="49"/>
      <c r="M50" s="73" t="s">
        <v>482</v>
      </c>
      <c r="N50" s="76"/>
      <c r="O50" s="505"/>
      <c r="P50" s="454"/>
    </row>
    <row r="51" spans="1:16" ht="13.5">
      <c r="A51" s="196">
        <v>12</v>
      </c>
      <c r="B51" s="465" t="s">
        <v>530</v>
      </c>
      <c r="C51" s="468" t="s">
        <v>210</v>
      </c>
      <c r="D51" s="197">
        <v>0.75</v>
      </c>
      <c r="E51" s="72">
        <v>320</v>
      </c>
      <c r="F51" s="49">
        <v>165</v>
      </c>
      <c r="G51" s="73">
        <v>485</v>
      </c>
      <c r="H51" s="76">
        <v>8</v>
      </c>
      <c r="I51" s="454">
        <v>12</v>
      </c>
      <c r="J51" s="197"/>
      <c r="K51" s="72"/>
      <c r="L51" s="49"/>
      <c r="M51" s="73" t="s">
        <v>482</v>
      </c>
      <c r="N51" s="76"/>
      <c r="O51" s="505"/>
      <c r="P51" s="454"/>
    </row>
    <row r="52" spans="1:16" ht="15">
      <c r="A52" s="193">
        <v>13</v>
      </c>
      <c r="B52" s="466" t="s">
        <v>529</v>
      </c>
      <c r="C52" s="468" t="s">
        <v>179</v>
      </c>
      <c r="D52" s="197"/>
      <c r="E52" s="72">
        <v>349</v>
      </c>
      <c r="F52" s="49">
        <v>134</v>
      </c>
      <c r="G52" s="73">
        <v>483</v>
      </c>
      <c r="H52" s="76">
        <v>6</v>
      </c>
      <c r="I52" s="454">
        <v>13</v>
      </c>
      <c r="J52" s="197"/>
      <c r="K52" s="72"/>
      <c r="L52" s="49"/>
      <c r="M52" s="73" t="s">
        <v>482</v>
      </c>
      <c r="N52" s="76"/>
      <c r="O52" s="505"/>
      <c r="P52" s="454"/>
    </row>
    <row r="53" spans="1:16" ht="13.5">
      <c r="A53" s="196">
        <v>14</v>
      </c>
      <c r="B53" s="470" t="s">
        <v>521</v>
      </c>
      <c r="C53" s="276" t="s">
        <v>29</v>
      </c>
      <c r="D53" s="197"/>
      <c r="E53" s="72">
        <v>337</v>
      </c>
      <c r="F53" s="49">
        <v>139</v>
      </c>
      <c r="G53" s="73">
        <v>476</v>
      </c>
      <c r="H53" s="76">
        <v>16</v>
      </c>
      <c r="I53" s="454">
        <v>14</v>
      </c>
      <c r="J53" s="197"/>
      <c r="K53" s="72"/>
      <c r="L53" s="49"/>
      <c r="M53" s="73" t="s">
        <v>482</v>
      </c>
      <c r="N53" s="76"/>
      <c r="O53" s="505"/>
      <c r="P53" s="454"/>
    </row>
    <row r="54" spans="1:16" ht="13.5">
      <c r="A54" s="193">
        <v>15</v>
      </c>
      <c r="B54" s="465" t="s">
        <v>526</v>
      </c>
      <c r="C54" s="469" t="s">
        <v>241</v>
      </c>
      <c r="D54" s="197">
        <v>0.6666666666666666</v>
      </c>
      <c r="E54" s="72">
        <v>316</v>
      </c>
      <c r="F54" s="49">
        <v>132</v>
      </c>
      <c r="G54" s="73">
        <v>448</v>
      </c>
      <c r="H54" s="76">
        <v>13</v>
      </c>
      <c r="I54" s="454">
        <v>15</v>
      </c>
      <c r="J54" s="197"/>
      <c r="K54" s="72"/>
      <c r="L54" s="49"/>
      <c r="M54" s="73" t="s">
        <v>482</v>
      </c>
      <c r="N54" s="76"/>
      <c r="O54" s="505"/>
      <c r="P54" s="454"/>
    </row>
    <row r="55" spans="1:16" ht="15">
      <c r="A55" s="196">
        <v>16</v>
      </c>
      <c r="B55" s="466" t="s">
        <v>518</v>
      </c>
      <c r="C55" s="468" t="s">
        <v>29</v>
      </c>
      <c r="D55" s="199"/>
      <c r="E55" s="91">
        <v>302</v>
      </c>
      <c r="F55" s="92">
        <v>141</v>
      </c>
      <c r="G55" s="93">
        <v>443</v>
      </c>
      <c r="H55" s="94">
        <v>14</v>
      </c>
      <c r="I55" s="455">
        <v>16</v>
      </c>
      <c r="J55" s="199"/>
      <c r="K55" s="91"/>
      <c r="L55" s="92"/>
      <c r="M55" s="93" t="s">
        <v>482</v>
      </c>
      <c r="N55" s="94"/>
      <c r="O55" s="323"/>
      <c r="P55" s="455"/>
    </row>
    <row r="56" spans="1:16" ht="15">
      <c r="A56" s="193">
        <v>17</v>
      </c>
      <c r="B56" s="467" t="s">
        <v>629</v>
      </c>
      <c r="C56" s="276" t="s">
        <v>207</v>
      </c>
      <c r="D56" s="197"/>
      <c r="E56" s="72">
        <v>316</v>
      </c>
      <c r="F56" s="49">
        <v>125</v>
      </c>
      <c r="G56" s="73">
        <v>441</v>
      </c>
      <c r="H56" s="74">
        <v>19</v>
      </c>
      <c r="I56" s="456">
        <v>17</v>
      </c>
      <c r="J56" s="197"/>
      <c r="K56" s="72"/>
      <c r="L56" s="49"/>
      <c r="M56" s="73" t="s">
        <v>482</v>
      </c>
      <c r="N56" s="74"/>
      <c r="O56" s="506"/>
      <c r="P56" s="456"/>
    </row>
    <row r="57" spans="1:16" ht="15">
      <c r="A57" s="196">
        <v>18</v>
      </c>
      <c r="B57" s="433" t="s">
        <v>628</v>
      </c>
      <c r="C57" s="468" t="s">
        <v>206</v>
      </c>
      <c r="D57" s="197"/>
      <c r="E57" s="72">
        <v>340</v>
      </c>
      <c r="F57" s="49">
        <v>99</v>
      </c>
      <c r="G57" s="73">
        <v>439</v>
      </c>
      <c r="H57" s="74">
        <v>24</v>
      </c>
      <c r="I57" s="456">
        <v>18</v>
      </c>
      <c r="J57" s="197"/>
      <c r="K57" s="72"/>
      <c r="L57" s="49"/>
      <c r="M57" s="73" t="s">
        <v>482</v>
      </c>
      <c r="N57" s="74"/>
      <c r="O57" s="506"/>
      <c r="P57" s="456"/>
    </row>
    <row r="58" spans="1:16" ht="15">
      <c r="A58" s="193">
        <v>19</v>
      </c>
      <c r="B58" s="467" t="s">
        <v>525</v>
      </c>
      <c r="C58" s="468" t="s">
        <v>241</v>
      </c>
      <c r="D58" s="197"/>
      <c r="E58" s="72">
        <v>307</v>
      </c>
      <c r="F58" s="49">
        <v>127</v>
      </c>
      <c r="G58" s="73">
        <v>434</v>
      </c>
      <c r="H58" s="74">
        <v>15</v>
      </c>
      <c r="I58" s="456">
        <v>19</v>
      </c>
      <c r="J58" s="197"/>
      <c r="K58" s="72"/>
      <c r="L58" s="49"/>
      <c r="M58" s="73" t="s">
        <v>482</v>
      </c>
      <c r="N58" s="74"/>
      <c r="O58" s="506"/>
      <c r="P58" s="456"/>
    </row>
    <row r="59" spans="1:16" ht="13.5">
      <c r="A59" s="201">
        <v>20</v>
      </c>
      <c r="B59" s="474" t="s">
        <v>527</v>
      </c>
      <c r="C59" s="475" t="s">
        <v>15</v>
      </c>
      <c r="D59" s="249"/>
      <c r="E59" s="335">
        <v>308</v>
      </c>
      <c r="F59" s="135">
        <v>124</v>
      </c>
      <c r="G59" s="136">
        <v>432</v>
      </c>
      <c r="H59" s="319">
        <v>15</v>
      </c>
      <c r="I59" s="536">
        <v>20</v>
      </c>
      <c r="J59" s="249"/>
      <c r="K59" s="335"/>
      <c r="L59" s="135"/>
      <c r="M59" s="136" t="s">
        <v>482</v>
      </c>
      <c r="N59" s="319"/>
      <c r="O59" s="507"/>
      <c r="P59" s="457"/>
    </row>
    <row r="60" spans="1:16" ht="12.75">
      <c r="A60" s="477"/>
      <c r="B60" s="477"/>
      <c r="C60" s="477"/>
      <c r="D60" s="477"/>
      <c r="E60" s="478"/>
      <c r="F60" s="478"/>
      <c r="G60" s="478"/>
      <c r="H60" s="478"/>
      <c r="I60" s="477"/>
      <c r="J60" s="477"/>
      <c r="K60" s="477"/>
      <c r="L60" s="477"/>
      <c r="M60" s="477"/>
      <c r="N60" s="477"/>
      <c r="O60" s="477"/>
      <c r="P60" s="477"/>
    </row>
    <row r="61" spans="1:16" ht="12.75">
      <c r="A61" t="s">
        <v>643</v>
      </c>
      <c r="B61" s="477"/>
      <c r="C61" s="477"/>
      <c r="D61" s="477"/>
      <c r="E61" s="478"/>
      <c r="F61" s="478"/>
      <c r="G61" s="478"/>
      <c r="H61" s="478"/>
      <c r="I61" s="477"/>
      <c r="J61" s="477"/>
      <c r="K61" s="477"/>
      <c r="L61" s="477"/>
      <c r="M61" s="477"/>
      <c r="N61" s="477"/>
      <c r="O61" s="477"/>
      <c r="P61" s="477"/>
    </row>
    <row r="62" spans="1:16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</row>
    <row r="63" spans="1:16" ht="15.75">
      <c r="A63" s="531"/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</row>
    <row r="64" spans="1:16" ht="12.75">
      <c r="A64" s="480"/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</row>
    <row r="65" spans="1:16" ht="18">
      <c r="A65" s="481" t="s">
        <v>471</v>
      </c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</row>
  </sheetData>
  <sheetProtection/>
  <mergeCells count="2">
    <mergeCell ref="A1:P1"/>
    <mergeCell ref="A34:P34"/>
  </mergeCells>
  <conditionalFormatting sqref="G7:G26">
    <cfRule type="cellIs" priority="13" dxfId="34" operator="between" stopIfTrue="1">
      <formula>400</formula>
      <formula>499</formula>
    </cfRule>
    <cfRule type="cellIs" priority="14" dxfId="33" operator="between" stopIfTrue="1">
      <formula>500</formula>
      <formula>600</formula>
    </cfRule>
  </conditionalFormatting>
  <conditionalFormatting sqref="G40:G59">
    <cfRule type="cellIs" priority="11" dxfId="34" operator="between" stopIfTrue="1">
      <formula>400</formula>
      <formula>499</formula>
    </cfRule>
    <cfRule type="cellIs" priority="12" dxfId="33" operator="between" stopIfTrue="1">
      <formula>500</formula>
      <formula>600</formula>
    </cfRule>
  </conditionalFormatting>
  <conditionalFormatting sqref="M7:M14">
    <cfRule type="cellIs" priority="8" dxfId="34" operator="between" stopIfTrue="1">
      <formula>400</formula>
      <formula>499</formula>
    </cfRule>
    <cfRule type="cellIs" priority="9" dxfId="33" operator="between" stopIfTrue="1">
      <formula>500</formula>
      <formula>600</formula>
    </cfRule>
  </conditionalFormatting>
  <conditionalFormatting sqref="M40:M47">
    <cfRule type="cellIs" priority="1" dxfId="34" operator="between" stopIfTrue="1">
      <formula>400</formula>
      <formula>499</formula>
    </cfRule>
    <cfRule type="cellIs" priority="2" dxfId="33" operator="between" stopIfTrue="1">
      <formula>500</formula>
      <formula>600</formula>
    </cfRule>
  </conditionalFormatting>
  <conditionalFormatting sqref="O7:O14">
    <cfRule type="cellIs" priority="6" dxfId="34" operator="lessThan" stopIfTrue="1">
      <formula>1100</formula>
    </cfRule>
    <cfRule type="cellIs" priority="7" dxfId="33" operator="greaterThanOrEqual" stopIfTrue="1">
      <formula>1100</formula>
    </cfRule>
  </conditionalFormatting>
  <conditionalFormatting sqref="O40:O47">
    <cfRule type="cellIs" priority="3" dxfId="34" operator="lessThan" stopIfTrue="1">
      <formula>1100</formula>
    </cfRule>
    <cfRule type="cellIs" priority="4" dxfId="33" operator="greaterThanOrEqual" stopIfTrue="1">
      <formula>1100</formula>
    </cfRule>
  </conditionalFormatting>
  <conditionalFormatting sqref="P7:P14">
    <cfRule type="cellIs" priority="10" dxfId="34" operator="between" stopIfTrue="1">
      <formula>1</formula>
      <formula>3</formula>
    </cfRule>
  </conditionalFormatting>
  <conditionalFormatting sqref="P40:P47">
    <cfRule type="cellIs" priority="5" dxfId="34" operator="between" stopIfTrue="1">
      <formula>1</formula>
      <formula>3</formula>
    </cfRule>
  </conditionalFormatting>
  <printOptions/>
  <pageMargins left="0.31496062992125984" right="0.11811023622047245" top="0.7874015748031497" bottom="0.3937007874015748" header="0.31496062992125984" footer="0.31496062992125984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zoomScale="106" zoomScaleNormal="106" zoomScalePageLayoutView="0" workbookViewId="0" topLeftCell="A4">
      <selection activeCell="M20" sqref="M20"/>
    </sheetView>
  </sheetViews>
  <sheetFormatPr defaultColWidth="11.421875" defaultRowHeight="12.75"/>
  <cols>
    <col min="1" max="1" width="3.421875" style="98" customWidth="1"/>
    <col min="2" max="2" width="24.00390625" style="98" customWidth="1"/>
    <col min="3" max="3" width="21.421875" style="98" customWidth="1"/>
    <col min="4" max="4" width="4.8515625" style="98" customWidth="1"/>
    <col min="5" max="7" width="5.8515625" style="98" customWidth="1"/>
    <col min="8" max="8" width="3.8515625" style="98" customWidth="1"/>
    <col min="9" max="9" width="3.7109375" style="98" customWidth="1"/>
    <col min="10" max="10" width="5.421875" style="98" customWidth="1"/>
    <col min="11" max="13" width="11.421875" style="98" customWidth="1"/>
    <col min="14" max="14" width="6.421875" style="98" customWidth="1"/>
    <col min="15" max="16" width="11.421875" style="98" customWidth="1"/>
    <col min="17" max="25" width="11.421875" style="98" hidden="1" customWidth="1"/>
    <col min="26" max="16384" width="11.421875" style="98" customWidth="1"/>
  </cols>
  <sheetData>
    <row r="1" spans="1:10" ht="35.25" customHeight="1">
      <c r="A1" s="656" t="s">
        <v>267</v>
      </c>
      <c r="B1" s="656"/>
      <c r="C1" s="656"/>
      <c r="D1" s="656"/>
      <c r="E1" s="656"/>
      <c r="F1" s="656"/>
      <c r="G1" s="656"/>
      <c r="H1" s="656"/>
      <c r="I1" s="656"/>
      <c r="J1" s="176"/>
    </row>
    <row r="2" spans="1:10" ht="12.75">
      <c r="A2" s="177"/>
      <c r="B2" s="178"/>
      <c r="C2" s="178"/>
      <c r="D2" s="177"/>
      <c r="E2" s="177"/>
      <c r="F2" s="177"/>
      <c r="G2" s="177"/>
      <c r="H2" s="177"/>
      <c r="I2" s="177"/>
      <c r="J2" s="177"/>
    </row>
    <row r="3" spans="1:10" ht="15">
      <c r="A3" s="179" t="s">
        <v>699</v>
      </c>
      <c r="B3" s="179"/>
      <c r="C3" s="179"/>
      <c r="D3" s="180" t="s">
        <v>700</v>
      </c>
      <c r="E3" s="180"/>
      <c r="F3" s="180"/>
      <c r="G3" s="180"/>
      <c r="H3" s="180"/>
      <c r="I3" s="180"/>
      <c r="J3" s="180"/>
    </row>
    <row r="4" spans="1:10" ht="12.75" customHeight="1">
      <c r="A4" s="177"/>
      <c r="B4" s="178"/>
      <c r="C4" s="178"/>
      <c r="D4" s="177"/>
      <c r="E4" s="177"/>
      <c r="F4" s="177"/>
      <c r="G4" s="177"/>
      <c r="H4" s="177"/>
      <c r="I4" s="177"/>
      <c r="J4" s="177"/>
    </row>
    <row r="5" spans="1:9" ht="16.5">
      <c r="A5" s="181" t="s">
        <v>24</v>
      </c>
      <c r="B5" s="182"/>
      <c r="C5" s="182"/>
      <c r="D5" s="183" t="s">
        <v>1</v>
      </c>
      <c r="E5" s="184"/>
      <c r="F5" s="184"/>
      <c r="G5" s="184"/>
      <c r="H5" s="184"/>
      <c r="I5" s="185"/>
    </row>
    <row r="6" spans="1:12" ht="16.5">
      <c r="A6" s="186"/>
      <c r="B6" s="429" t="s">
        <v>4</v>
      </c>
      <c r="C6" s="187" t="s">
        <v>5</v>
      </c>
      <c r="D6" s="188" t="s">
        <v>6</v>
      </c>
      <c r="E6" s="189" t="s">
        <v>7</v>
      </c>
      <c r="F6" s="190" t="s">
        <v>8</v>
      </c>
      <c r="G6" s="190" t="s">
        <v>9</v>
      </c>
      <c r="H6" s="190" t="s">
        <v>10</v>
      </c>
      <c r="I6" s="191" t="s">
        <v>11</v>
      </c>
      <c r="J6" s="192"/>
      <c r="K6" s="55"/>
      <c r="L6" s="55"/>
    </row>
    <row r="7" spans="1:25" ht="18.75" customHeight="1">
      <c r="A7" s="193">
        <v>19</v>
      </c>
      <c r="B7" s="389" t="s">
        <v>373</v>
      </c>
      <c r="C7" s="275" t="s">
        <v>15</v>
      </c>
      <c r="D7" s="194"/>
      <c r="E7" s="72">
        <v>378</v>
      </c>
      <c r="F7" s="49">
        <v>206</v>
      </c>
      <c r="G7" s="73">
        <f aca="true" t="shared" si="0" ref="G7:G38">IF(SUM(E7,F7)&gt;0,SUM(E7,F7),"")</f>
        <v>584</v>
      </c>
      <c r="H7" s="74">
        <v>2</v>
      </c>
      <c r="I7" s="606">
        <f>RANK(G7,$G$7:$G$38)</f>
        <v>1</v>
      </c>
      <c r="J7" s="195"/>
      <c r="K7" s="55"/>
      <c r="L7" s="55"/>
      <c r="N7" s="227"/>
      <c r="Q7" s="193">
        <v>19</v>
      </c>
      <c r="R7" s="389" t="s">
        <v>373</v>
      </c>
      <c r="S7" s="275" t="s">
        <v>15</v>
      </c>
      <c r="T7" s="194"/>
      <c r="U7" s="72">
        <v>378</v>
      </c>
      <c r="V7" s="49">
        <v>206</v>
      </c>
      <c r="W7" s="73">
        <f aca="true" t="shared" si="1" ref="W7:W38">IF(SUM(U7,V7)&gt;0,SUM(U7,V7),"")</f>
        <v>584</v>
      </c>
      <c r="X7" s="74">
        <v>2</v>
      </c>
      <c r="Y7" s="606">
        <f>RANK(W7,$G$7:$G$38)</f>
        <v>1</v>
      </c>
    </row>
    <row r="8" spans="1:25" ht="18.75" customHeight="1">
      <c r="A8" s="196">
        <v>7</v>
      </c>
      <c r="B8" s="614" t="s">
        <v>221</v>
      </c>
      <c r="C8" s="640" t="s">
        <v>245</v>
      </c>
      <c r="D8" s="197"/>
      <c r="E8" s="72">
        <v>377</v>
      </c>
      <c r="F8" s="49">
        <v>205</v>
      </c>
      <c r="G8" s="77">
        <f t="shared" si="0"/>
        <v>582</v>
      </c>
      <c r="H8" s="76">
        <v>1</v>
      </c>
      <c r="I8" s="607">
        <f>RANK(G8,$G$7:$G$38)</f>
        <v>2</v>
      </c>
      <c r="J8" s="195"/>
      <c r="K8" s="55"/>
      <c r="L8" s="55"/>
      <c r="Q8" s="196">
        <v>7</v>
      </c>
      <c r="R8" s="614" t="s">
        <v>221</v>
      </c>
      <c r="S8" s="640" t="s">
        <v>245</v>
      </c>
      <c r="T8" s="197"/>
      <c r="U8" s="72">
        <v>377</v>
      </c>
      <c r="V8" s="49">
        <v>205</v>
      </c>
      <c r="W8" s="77">
        <f t="shared" si="1"/>
        <v>582</v>
      </c>
      <c r="X8" s="76">
        <v>1</v>
      </c>
      <c r="Y8" s="607">
        <f>RANK(W8,$G$7:$G$38)</f>
        <v>2</v>
      </c>
    </row>
    <row r="9" spans="1:25" ht="18.75" customHeight="1">
      <c r="A9" s="193">
        <v>15</v>
      </c>
      <c r="B9" s="389" t="s">
        <v>746</v>
      </c>
      <c r="C9" s="596" t="s">
        <v>315</v>
      </c>
      <c r="D9" s="197"/>
      <c r="E9" s="72">
        <v>376</v>
      </c>
      <c r="F9" s="49">
        <v>198</v>
      </c>
      <c r="G9" s="73">
        <f t="shared" si="0"/>
        <v>574</v>
      </c>
      <c r="H9" s="76">
        <v>6</v>
      </c>
      <c r="I9" s="607">
        <f>RANK(G9,$G$7:$G$38)</f>
        <v>3</v>
      </c>
      <c r="J9" s="195"/>
      <c r="K9" s="55"/>
      <c r="L9" s="55"/>
      <c r="Q9" s="193">
        <v>15</v>
      </c>
      <c r="R9" s="389" t="s">
        <v>746</v>
      </c>
      <c r="S9" s="596" t="s">
        <v>315</v>
      </c>
      <c r="T9" s="197"/>
      <c r="U9" s="72">
        <v>376</v>
      </c>
      <c r="V9" s="49">
        <v>198</v>
      </c>
      <c r="W9" s="73">
        <f t="shared" si="1"/>
        <v>574</v>
      </c>
      <c r="X9" s="76">
        <v>6</v>
      </c>
      <c r="Y9" s="607">
        <f>RANK(W9,$G$7:$G$38)</f>
        <v>3</v>
      </c>
    </row>
    <row r="10" spans="1:25" ht="18.75" customHeight="1">
      <c r="A10" s="196">
        <v>17</v>
      </c>
      <c r="B10" s="389" t="s">
        <v>412</v>
      </c>
      <c r="C10" s="276" t="s">
        <v>29</v>
      </c>
      <c r="D10" s="197">
        <v>0.5277777777777778</v>
      </c>
      <c r="E10" s="72">
        <v>382</v>
      </c>
      <c r="F10" s="49">
        <v>192</v>
      </c>
      <c r="G10" s="73">
        <f t="shared" si="0"/>
        <v>574</v>
      </c>
      <c r="H10" s="76">
        <v>3</v>
      </c>
      <c r="I10" s="607">
        <f>RANK(G10,$G$7:$G$38)+1</f>
        <v>4</v>
      </c>
      <c r="J10" s="195"/>
      <c r="K10" s="55"/>
      <c r="L10" s="55"/>
      <c r="Q10" s="196">
        <v>17</v>
      </c>
      <c r="R10" s="389" t="s">
        <v>412</v>
      </c>
      <c r="S10" s="276" t="s">
        <v>29</v>
      </c>
      <c r="T10" s="197">
        <v>0.5277777777777778</v>
      </c>
      <c r="U10" s="72">
        <v>382</v>
      </c>
      <c r="V10" s="49">
        <v>192</v>
      </c>
      <c r="W10" s="73">
        <f t="shared" si="1"/>
        <v>574</v>
      </c>
      <c r="X10" s="76">
        <v>3</v>
      </c>
      <c r="Y10" s="607">
        <f>RANK(W10,$G$7:$G$38)+1</f>
        <v>4</v>
      </c>
    </row>
    <row r="11" spans="1:25" ht="18.75" customHeight="1">
      <c r="A11" s="193">
        <v>22</v>
      </c>
      <c r="B11" s="643" t="s">
        <v>372</v>
      </c>
      <c r="C11" s="644" t="s">
        <v>15</v>
      </c>
      <c r="D11" s="197"/>
      <c r="E11" s="72">
        <v>377</v>
      </c>
      <c r="F11" s="49">
        <v>193</v>
      </c>
      <c r="G11" s="73">
        <f t="shared" si="0"/>
        <v>570</v>
      </c>
      <c r="H11" s="76">
        <v>0</v>
      </c>
      <c r="I11" s="403">
        <f>RANK(G11,$G$7:$G$38)</f>
        <v>5</v>
      </c>
      <c r="J11" s="195"/>
      <c r="K11" s="55"/>
      <c r="L11" s="55"/>
      <c r="Q11" s="193">
        <v>22</v>
      </c>
      <c r="R11" s="643" t="s">
        <v>372</v>
      </c>
      <c r="S11" s="644" t="s">
        <v>15</v>
      </c>
      <c r="T11" s="197"/>
      <c r="U11" s="72">
        <v>377</v>
      </c>
      <c r="V11" s="49">
        <v>193</v>
      </c>
      <c r="W11" s="73">
        <f t="shared" si="1"/>
        <v>570</v>
      </c>
      <c r="X11" s="76">
        <v>0</v>
      </c>
      <c r="Y11" s="403">
        <f>RANK(W11,$G$7:$G$38)</f>
        <v>5</v>
      </c>
    </row>
    <row r="12" spans="1:25" ht="18.75" customHeight="1">
      <c r="A12" s="196">
        <v>25</v>
      </c>
      <c r="B12" s="593" t="s">
        <v>556</v>
      </c>
      <c r="C12" s="275" t="s">
        <v>241</v>
      </c>
      <c r="D12" s="197">
        <v>0.6041666666666666</v>
      </c>
      <c r="E12" s="72">
        <v>354</v>
      </c>
      <c r="F12" s="49">
        <v>211</v>
      </c>
      <c r="G12" s="73">
        <f t="shared" si="0"/>
        <v>565</v>
      </c>
      <c r="H12" s="76">
        <v>7</v>
      </c>
      <c r="I12" s="403">
        <f>RANK(G12,$G$7:$G$38)</f>
        <v>6</v>
      </c>
      <c r="J12" s="195"/>
      <c r="K12" s="55"/>
      <c r="L12" s="55"/>
      <c r="Q12" s="196">
        <v>25</v>
      </c>
      <c r="R12" s="593" t="s">
        <v>556</v>
      </c>
      <c r="S12" s="275" t="s">
        <v>241</v>
      </c>
      <c r="T12" s="197">
        <v>0.6041666666666666</v>
      </c>
      <c r="U12" s="72">
        <v>354</v>
      </c>
      <c r="V12" s="49">
        <v>211</v>
      </c>
      <c r="W12" s="73">
        <f t="shared" si="1"/>
        <v>565</v>
      </c>
      <c r="X12" s="76">
        <v>7</v>
      </c>
      <c r="Y12" s="403">
        <f>RANK(W12,$G$7:$G$38)</f>
        <v>6</v>
      </c>
    </row>
    <row r="13" spans="1:25" ht="18.75" customHeight="1">
      <c r="A13" s="193">
        <v>8</v>
      </c>
      <c r="B13" s="641" t="s">
        <v>740</v>
      </c>
      <c r="C13" s="464" t="s">
        <v>217</v>
      </c>
      <c r="D13" s="198" t="s">
        <v>745</v>
      </c>
      <c r="E13" s="603">
        <v>356</v>
      </c>
      <c r="F13" s="49">
        <v>201</v>
      </c>
      <c r="G13" s="73">
        <f t="shared" si="0"/>
        <v>557</v>
      </c>
      <c r="H13" s="76">
        <v>3</v>
      </c>
      <c r="I13" s="403">
        <f>RANK(G13,$G$7:$G$38)</f>
        <v>7</v>
      </c>
      <c r="J13" s="195"/>
      <c r="K13" s="55"/>
      <c r="L13" s="55"/>
      <c r="Q13" s="193">
        <v>8</v>
      </c>
      <c r="R13" s="641" t="s">
        <v>740</v>
      </c>
      <c r="S13" s="464" t="s">
        <v>217</v>
      </c>
      <c r="T13" s="198" t="s">
        <v>745</v>
      </c>
      <c r="U13" s="603">
        <v>356</v>
      </c>
      <c r="V13" s="49">
        <v>201</v>
      </c>
      <c r="W13" s="73">
        <f t="shared" si="1"/>
        <v>557</v>
      </c>
      <c r="X13" s="76">
        <v>3</v>
      </c>
      <c r="Y13" s="403">
        <f>RANK(W13,$G$7:$G$38)</f>
        <v>7</v>
      </c>
    </row>
    <row r="14" spans="1:25" ht="18.75" customHeight="1">
      <c r="A14" s="196">
        <v>6</v>
      </c>
      <c r="B14" s="390" t="s">
        <v>371</v>
      </c>
      <c r="C14" s="275" t="s">
        <v>15</v>
      </c>
      <c r="D14" s="197"/>
      <c r="E14" s="72">
        <v>350</v>
      </c>
      <c r="F14" s="49">
        <v>198</v>
      </c>
      <c r="G14" s="73">
        <f t="shared" si="0"/>
        <v>548</v>
      </c>
      <c r="H14" s="76">
        <v>0</v>
      </c>
      <c r="I14" s="403">
        <f>RANK(G14,$G$7:$G$38)</f>
        <v>8</v>
      </c>
      <c r="J14" s="195"/>
      <c r="K14" s="55"/>
      <c r="L14" s="55"/>
      <c r="Q14" s="196">
        <v>6</v>
      </c>
      <c r="R14" s="390" t="s">
        <v>371</v>
      </c>
      <c r="S14" s="275" t="s">
        <v>15</v>
      </c>
      <c r="T14" s="197"/>
      <c r="U14" s="72">
        <v>350</v>
      </c>
      <c r="V14" s="49">
        <v>198</v>
      </c>
      <c r="W14" s="73">
        <f t="shared" si="1"/>
        <v>548</v>
      </c>
      <c r="X14" s="76">
        <v>0</v>
      </c>
      <c r="Y14" s="403">
        <f>RANK(W14,$G$7:$G$38)</f>
        <v>8</v>
      </c>
    </row>
    <row r="15" spans="1:25" ht="18.75" customHeight="1">
      <c r="A15" s="193">
        <v>26</v>
      </c>
      <c r="B15" s="390" t="s">
        <v>646</v>
      </c>
      <c r="C15" s="275" t="s">
        <v>647</v>
      </c>
      <c r="D15" s="197"/>
      <c r="E15" s="72">
        <v>349</v>
      </c>
      <c r="F15" s="49">
        <v>198</v>
      </c>
      <c r="G15" s="73">
        <f t="shared" si="0"/>
        <v>547</v>
      </c>
      <c r="H15" s="76">
        <v>1</v>
      </c>
      <c r="I15" s="403">
        <f>RANK(G15,$G$7:$G$38)</f>
        <v>9</v>
      </c>
      <c r="J15" s="195"/>
      <c r="K15" s="55"/>
      <c r="L15" s="55"/>
      <c r="Q15" s="193">
        <v>26</v>
      </c>
      <c r="R15" s="390" t="s">
        <v>646</v>
      </c>
      <c r="S15" s="275" t="s">
        <v>647</v>
      </c>
      <c r="T15" s="197"/>
      <c r="U15" s="72">
        <v>349</v>
      </c>
      <c r="V15" s="49">
        <v>198</v>
      </c>
      <c r="W15" s="73">
        <f t="shared" si="1"/>
        <v>547</v>
      </c>
      <c r="X15" s="76">
        <v>1</v>
      </c>
      <c r="Y15" s="403">
        <f>RANK(W15,$G$7:$G$38)</f>
        <v>9</v>
      </c>
    </row>
    <row r="16" spans="1:25" ht="18.75" customHeight="1">
      <c r="A16" s="196">
        <v>32</v>
      </c>
      <c r="B16" s="390" t="s">
        <v>407</v>
      </c>
      <c r="C16" s="275" t="s">
        <v>29</v>
      </c>
      <c r="D16" s="197" t="s">
        <v>745</v>
      </c>
      <c r="E16" s="72">
        <v>363</v>
      </c>
      <c r="F16" s="49">
        <v>184</v>
      </c>
      <c r="G16" s="73">
        <f t="shared" si="0"/>
        <v>547</v>
      </c>
      <c r="H16" s="76">
        <v>1</v>
      </c>
      <c r="I16" s="403">
        <f>RANK(G16,$G$7:$G$38)+1</f>
        <v>10</v>
      </c>
      <c r="J16" s="195"/>
      <c r="K16" s="55"/>
      <c r="L16" s="55"/>
      <c r="Q16" s="196">
        <v>32</v>
      </c>
      <c r="R16" s="390" t="s">
        <v>407</v>
      </c>
      <c r="S16" s="275" t="s">
        <v>29</v>
      </c>
      <c r="T16" s="197" t="s">
        <v>745</v>
      </c>
      <c r="U16" s="72">
        <v>363</v>
      </c>
      <c r="V16" s="49">
        <v>184</v>
      </c>
      <c r="W16" s="73">
        <f t="shared" si="1"/>
        <v>547</v>
      </c>
      <c r="X16" s="76">
        <v>1</v>
      </c>
      <c r="Y16" s="403">
        <f>RANK(W16,$G$7:$G$38)+1</f>
        <v>10</v>
      </c>
    </row>
    <row r="17" spans="1:25" ht="18.75" customHeight="1">
      <c r="A17" s="193">
        <v>5</v>
      </c>
      <c r="B17" s="389" t="s">
        <v>369</v>
      </c>
      <c r="C17" s="275" t="s">
        <v>370</v>
      </c>
      <c r="D17" s="197">
        <v>0.4131944444444444</v>
      </c>
      <c r="E17" s="233">
        <v>364</v>
      </c>
      <c r="F17" s="49">
        <v>181</v>
      </c>
      <c r="G17" s="73">
        <f t="shared" si="0"/>
        <v>545</v>
      </c>
      <c r="H17" s="76">
        <v>3</v>
      </c>
      <c r="I17" s="403">
        <f>RANK(G17,$G$7:$G$38)</f>
        <v>11</v>
      </c>
      <c r="J17" s="195"/>
      <c r="K17" s="55"/>
      <c r="L17" s="55"/>
      <c r="Q17" s="193">
        <v>5</v>
      </c>
      <c r="R17" s="389" t="s">
        <v>369</v>
      </c>
      <c r="S17" s="275" t="s">
        <v>370</v>
      </c>
      <c r="T17" s="197">
        <v>0.4131944444444444</v>
      </c>
      <c r="U17" s="233">
        <v>364</v>
      </c>
      <c r="V17" s="49">
        <v>181</v>
      </c>
      <c r="W17" s="73">
        <f t="shared" si="1"/>
        <v>545</v>
      </c>
      <c r="X17" s="76">
        <v>3</v>
      </c>
      <c r="Y17" s="403">
        <f>RANK(W17,$G$7:$G$38)</f>
        <v>11</v>
      </c>
    </row>
    <row r="18" spans="1:25" ht="18.75" customHeight="1">
      <c r="A18" s="196">
        <v>29</v>
      </c>
      <c r="B18" s="389" t="s">
        <v>645</v>
      </c>
      <c r="C18" s="275" t="s">
        <v>575</v>
      </c>
      <c r="D18" s="197">
        <v>0.642361111111111</v>
      </c>
      <c r="E18" s="72">
        <v>380</v>
      </c>
      <c r="F18" s="49">
        <v>165</v>
      </c>
      <c r="G18" s="73">
        <f t="shared" si="0"/>
        <v>545</v>
      </c>
      <c r="H18" s="76">
        <v>5</v>
      </c>
      <c r="I18" s="403">
        <f>RANK(G18,$G$7:$G$38)+1</f>
        <v>12</v>
      </c>
      <c r="J18" s="195"/>
      <c r="K18" s="55"/>
      <c r="L18" s="55"/>
      <c r="Q18" s="196">
        <v>29</v>
      </c>
      <c r="R18" s="389" t="s">
        <v>645</v>
      </c>
      <c r="S18" s="275" t="s">
        <v>575</v>
      </c>
      <c r="T18" s="197">
        <v>0.642361111111111</v>
      </c>
      <c r="U18" s="72">
        <v>380</v>
      </c>
      <c r="V18" s="49">
        <v>165</v>
      </c>
      <c r="W18" s="73">
        <f t="shared" si="1"/>
        <v>545</v>
      </c>
      <c r="X18" s="76">
        <v>5</v>
      </c>
      <c r="Y18" s="403">
        <f>RANK(W18,$G$7:$G$38)+1</f>
        <v>12</v>
      </c>
    </row>
    <row r="19" spans="1:25" ht="18.75" customHeight="1">
      <c r="A19" s="193">
        <v>16</v>
      </c>
      <c r="B19" s="389" t="s">
        <v>411</v>
      </c>
      <c r="C19" s="275" t="s">
        <v>168</v>
      </c>
      <c r="D19" s="197"/>
      <c r="E19" s="72">
        <v>351</v>
      </c>
      <c r="F19" s="49">
        <v>188</v>
      </c>
      <c r="G19" s="73">
        <f t="shared" si="0"/>
        <v>539</v>
      </c>
      <c r="H19" s="76">
        <v>4</v>
      </c>
      <c r="I19" s="403">
        <f>RANK(G19,$G$7:$G$38)</f>
        <v>13</v>
      </c>
      <c r="J19" s="195"/>
      <c r="K19" s="55"/>
      <c r="L19" s="55"/>
      <c r="Q19" s="193">
        <v>16</v>
      </c>
      <c r="R19" s="389" t="s">
        <v>411</v>
      </c>
      <c r="S19" s="275" t="s">
        <v>168</v>
      </c>
      <c r="T19" s="197"/>
      <c r="U19" s="72">
        <v>351</v>
      </c>
      <c r="V19" s="49">
        <v>188</v>
      </c>
      <c r="W19" s="73">
        <f t="shared" si="1"/>
        <v>539</v>
      </c>
      <c r="X19" s="76">
        <v>4</v>
      </c>
      <c r="Y19" s="403">
        <f>RANK(W19,$G$7:$G$38)</f>
        <v>13</v>
      </c>
    </row>
    <row r="20" spans="1:25" ht="18.75" customHeight="1">
      <c r="A20" s="196">
        <v>2</v>
      </c>
      <c r="B20" s="390" t="s">
        <v>559</v>
      </c>
      <c r="C20" s="275" t="s">
        <v>241</v>
      </c>
      <c r="D20" s="197"/>
      <c r="E20" s="72">
        <v>343</v>
      </c>
      <c r="F20" s="49">
        <v>194</v>
      </c>
      <c r="G20" s="73">
        <f t="shared" si="0"/>
        <v>537</v>
      </c>
      <c r="H20" s="76">
        <v>3</v>
      </c>
      <c r="I20" s="403">
        <f>RANK(G20,$G$7:$G$38)</f>
        <v>14</v>
      </c>
      <c r="J20" s="195"/>
      <c r="K20" s="55"/>
      <c r="L20" s="55"/>
      <c r="Q20" s="196">
        <v>2</v>
      </c>
      <c r="R20" s="390" t="s">
        <v>559</v>
      </c>
      <c r="S20" s="275" t="s">
        <v>241</v>
      </c>
      <c r="T20" s="197"/>
      <c r="U20" s="72">
        <v>343</v>
      </c>
      <c r="V20" s="49">
        <v>194</v>
      </c>
      <c r="W20" s="73">
        <f t="shared" si="1"/>
        <v>537</v>
      </c>
      <c r="X20" s="76">
        <v>3</v>
      </c>
      <c r="Y20" s="403">
        <f>RANK(W20,$G$7:$G$38)</f>
        <v>14</v>
      </c>
    </row>
    <row r="21" spans="1:25" ht="18.75" customHeight="1">
      <c r="A21" s="193">
        <v>10</v>
      </c>
      <c r="B21" s="374" t="s">
        <v>340</v>
      </c>
      <c r="C21" s="276" t="s">
        <v>306</v>
      </c>
      <c r="D21" s="197"/>
      <c r="E21" s="72">
        <v>351</v>
      </c>
      <c r="F21" s="49">
        <v>184</v>
      </c>
      <c r="G21" s="77">
        <f t="shared" si="0"/>
        <v>535</v>
      </c>
      <c r="H21" s="76">
        <v>3</v>
      </c>
      <c r="I21" s="403">
        <f>RANK(G21,$G$7:$G$38)</f>
        <v>15</v>
      </c>
      <c r="J21" s="195"/>
      <c r="K21" s="55"/>
      <c r="L21" s="55"/>
      <c r="Q21" s="193">
        <v>10</v>
      </c>
      <c r="R21" s="374" t="s">
        <v>340</v>
      </c>
      <c r="S21" s="276" t="s">
        <v>306</v>
      </c>
      <c r="T21" s="197"/>
      <c r="U21" s="72">
        <v>351</v>
      </c>
      <c r="V21" s="49">
        <v>184</v>
      </c>
      <c r="W21" s="77">
        <f t="shared" si="1"/>
        <v>535</v>
      </c>
      <c r="X21" s="76">
        <v>3</v>
      </c>
      <c r="Y21" s="403">
        <f>RANK(W21,$G$7:$G$38)</f>
        <v>15</v>
      </c>
    </row>
    <row r="22" spans="1:25" ht="18.75" customHeight="1">
      <c r="A22" s="196">
        <v>4</v>
      </c>
      <c r="B22" s="614" t="s">
        <v>648</v>
      </c>
      <c r="C22" s="640" t="s">
        <v>649</v>
      </c>
      <c r="D22" s="199"/>
      <c r="E22" s="91">
        <v>361</v>
      </c>
      <c r="F22" s="92">
        <v>172</v>
      </c>
      <c r="G22" s="93">
        <f t="shared" si="0"/>
        <v>533</v>
      </c>
      <c r="H22" s="94">
        <v>4</v>
      </c>
      <c r="I22" s="403">
        <f>RANK(G22,$G$7:$G$38)</f>
        <v>16</v>
      </c>
      <c r="J22" s="200"/>
      <c r="K22" s="55"/>
      <c r="L22" s="55"/>
      <c r="Q22" s="196">
        <v>4</v>
      </c>
      <c r="R22" s="614" t="s">
        <v>648</v>
      </c>
      <c r="S22" s="640" t="s">
        <v>649</v>
      </c>
      <c r="T22" s="199"/>
      <c r="U22" s="91">
        <v>361</v>
      </c>
      <c r="V22" s="92">
        <v>172</v>
      </c>
      <c r="W22" s="93">
        <f t="shared" si="1"/>
        <v>533</v>
      </c>
      <c r="X22" s="94">
        <v>4</v>
      </c>
      <c r="Y22" s="403">
        <f>RANK(W22,$G$7:$G$38)</f>
        <v>16</v>
      </c>
    </row>
    <row r="23" spans="1:25" ht="18.75" customHeight="1">
      <c r="A23" s="193">
        <v>30</v>
      </c>
      <c r="B23" s="390" t="s">
        <v>244</v>
      </c>
      <c r="C23" s="275" t="s">
        <v>245</v>
      </c>
      <c r="D23" s="197"/>
      <c r="E23" s="605">
        <v>366</v>
      </c>
      <c r="F23" s="49">
        <v>164</v>
      </c>
      <c r="G23" s="73">
        <f t="shared" si="0"/>
        <v>530</v>
      </c>
      <c r="H23" s="74">
        <v>2</v>
      </c>
      <c r="I23" s="403">
        <f>RANK(G23,$G$7:$G$38)</f>
        <v>17</v>
      </c>
      <c r="K23" s="55"/>
      <c r="L23" s="55"/>
      <c r="Q23" s="193">
        <v>30</v>
      </c>
      <c r="R23" s="390" t="s">
        <v>244</v>
      </c>
      <c r="S23" s="275" t="s">
        <v>245</v>
      </c>
      <c r="T23" s="197"/>
      <c r="U23" s="605">
        <v>366</v>
      </c>
      <c r="V23" s="49">
        <v>164</v>
      </c>
      <c r="W23" s="73">
        <f t="shared" si="1"/>
        <v>530</v>
      </c>
      <c r="X23" s="74">
        <v>2</v>
      </c>
      <c r="Y23" s="403">
        <f>RANK(W23,$G$7:$G$38)</f>
        <v>17</v>
      </c>
    </row>
    <row r="24" spans="1:25" ht="18.75" customHeight="1">
      <c r="A24" s="196">
        <v>13</v>
      </c>
      <c r="B24" s="389" t="s">
        <v>410</v>
      </c>
      <c r="C24" s="275" t="s">
        <v>409</v>
      </c>
      <c r="D24" s="197">
        <v>0.4895833333333333</v>
      </c>
      <c r="E24" s="72">
        <v>370</v>
      </c>
      <c r="F24" s="49">
        <v>160</v>
      </c>
      <c r="G24" s="73">
        <f t="shared" si="0"/>
        <v>530</v>
      </c>
      <c r="H24" s="74">
        <v>3</v>
      </c>
      <c r="I24" s="403">
        <f>RANK(G24,$G$7:$G$38)+1</f>
        <v>18</v>
      </c>
      <c r="K24" s="55"/>
      <c r="L24" s="55"/>
      <c r="Q24" s="196">
        <v>13</v>
      </c>
      <c r="R24" s="389" t="s">
        <v>410</v>
      </c>
      <c r="S24" s="275" t="s">
        <v>409</v>
      </c>
      <c r="T24" s="197">
        <v>0.4895833333333333</v>
      </c>
      <c r="U24" s="72">
        <v>370</v>
      </c>
      <c r="V24" s="49">
        <v>160</v>
      </c>
      <c r="W24" s="73">
        <f t="shared" si="1"/>
        <v>530</v>
      </c>
      <c r="X24" s="74">
        <v>3</v>
      </c>
      <c r="Y24" s="403">
        <f>RANK(W24,$G$7:$G$38)+1</f>
        <v>18</v>
      </c>
    </row>
    <row r="25" spans="1:25" ht="18.75" customHeight="1">
      <c r="A25" s="193">
        <v>12</v>
      </c>
      <c r="B25" s="390" t="s">
        <v>408</v>
      </c>
      <c r="C25" s="275" t="s">
        <v>409</v>
      </c>
      <c r="D25" s="197"/>
      <c r="E25" s="72">
        <v>346</v>
      </c>
      <c r="F25" s="49">
        <v>183</v>
      </c>
      <c r="G25" s="73">
        <f t="shared" si="0"/>
        <v>529</v>
      </c>
      <c r="H25" s="74">
        <v>5</v>
      </c>
      <c r="I25" s="403">
        <f>RANK(G25,$G$7:$G$38)</f>
        <v>19</v>
      </c>
      <c r="K25" s="55"/>
      <c r="L25" s="55"/>
      <c r="Q25" s="193">
        <v>12</v>
      </c>
      <c r="R25" s="390" t="s">
        <v>408</v>
      </c>
      <c r="S25" s="275" t="s">
        <v>409</v>
      </c>
      <c r="T25" s="197"/>
      <c r="U25" s="72">
        <v>346</v>
      </c>
      <c r="V25" s="49">
        <v>183</v>
      </c>
      <c r="W25" s="73">
        <f t="shared" si="1"/>
        <v>529</v>
      </c>
      <c r="X25" s="74">
        <v>5</v>
      </c>
      <c r="Y25" s="403">
        <f>RANK(W25,$G$7:$G$38)</f>
        <v>19</v>
      </c>
    </row>
    <row r="26" spans="1:25" ht="18.75" customHeight="1">
      <c r="A26" s="196">
        <v>9</v>
      </c>
      <c r="B26" s="390" t="s">
        <v>345</v>
      </c>
      <c r="C26" s="275" t="s">
        <v>210</v>
      </c>
      <c r="D26" s="197">
        <v>0.4513888888888889</v>
      </c>
      <c r="E26" s="72">
        <v>354</v>
      </c>
      <c r="F26" s="49">
        <v>173</v>
      </c>
      <c r="G26" s="73">
        <f t="shared" si="0"/>
        <v>527</v>
      </c>
      <c r="H26" s="74">
        <v>3</v>
      </c>
      <c r="I26" s="403">
        <f>RANK(G26,$G$7:$G$38)</f>
        <v>20</v>
      </c>
      <c r="K26" s="55"/>
      <c r="L26" s="55"/>
      <c r="Q26" s="196">
        <v>9</v>
      </c>
      <c r="R26" s="390" t="s">
        <v>345</v>
      </c>
      <c r="S26" s="275" t="s">
        <v>210</v>
      </c>
      <c r="T26" s="197">
        <v>0.4513888888888889</v>
      </c>
      <c r="U26" s="72">
        <v>354</v>
      </c>
      <c r="V26" s="49">
        <v>173</v>
      </c>
      <c r="W26" s="73">
        <f t="shared" si="1"/>
        <v>527</v>
      </c>
      <c r="X26" s="74">
        <v>3</v>
      </c>
      <c r="Y26" s="403">
        <f>RANK(W26,$G$7:$G$38)</f>
        <v>20</v>
      </c>
    </row>
    <row r="27" spans="1:25" ht="18.75" customHeight="1">
      <c r="A27" s="193">
        <v>11</v>
      </c>
      <c r="B27" s="390" t="s">
        <v>341</v>
      </c>
      <c r="C27" s="276" t="s">
        <v>315</v>
      </c>
      <c r="D27" s="197"/>
      <c r="E27" s="72">
        <v>358</v>
      </c>
      <c r="F27" s="49">
        <v>164</v>
      </c>
      <c r="G27" s="73">
        <f t="shared" si="0"/>
        <v>522</v>
      </c>
      <c r="H27" s="74">
        <v>7</v>
      </c>
      <c r="I27" s="403">
        <f>RANK(G27,$G$7:$G$38)</f>
        <v>21</v>
      </c>
      <c r="K27" s="55"/>
      <c r="L27" s="55"/>
      <c r="Q27" s="193">
        <v>11</v>
      </c>
      <c r="R27" s="390" t="s">
        <v>341</v>
      </c>
      <c r="S27" s="276" t="s">
        <v>315</v>
      </c>
      <c r="T27" s="197"/>
      <c r="U27" s="72">
        <v>358</v>
      </c>
      <c r="V27" s="49">
        <v>164</v>
      </c>
      <c r="W27" s="73">
        <f t="shared" si="1"/>
        <v>522</v>
      </c>
      <c r="X27" s="74">
        <v>7</v>
      </c>
      <c r="Y27" s="403">
        <f>RANK(W27,$G$7:$G$38)</f>
        <v>21</v>
      </c>
    </row>
    <row r="28" spans="1:25" ht="18.75" customHeight="1">
      <c r="A28" s="196">
        <v>24</v>
      </c>
      <c r="B28" s="594" t="s">
        <v>344</v>
      </c>
      <c r="C28" s="640" t="s">
        <v>365</v>
      </c>
      <c r="D28" s="197"/>
      <c r="E28" s="72">
        <v>352</v>
      </c>
      <c r="F28" s="49">
        <v>166</v>
      </c>
      <c r="G28" s="73">
        <f t="shared" si="0"/>
        <v>518</v>
      </c>
      <c r="H28" s="74">
        <v>6</v>
      </c>
      <c r="I28" s="402">
        <f>RANK(G28,$G$7:$G$38)</f>
        <v>22</v>
      </c>
      <c r="K28" s="55"/>
      <c r="L28" s="55"/>
      <c r="M28" s="304"/>
      <c r="N28" s="88"/>
      <c r="Q28" s="196">
        <v>24</v>
      </c>
      <c r="R28" s="594" t="s">
        <v>344</v>
      </c>
      <c r="S28" s="640" t="s">
        <v>365</v>
      </c>
      <c r="T28" s="197"/>
      <c r="U28" s="72">
        <v>352</v>
      </c>
      <c r="V28" s="49">
        <v>166</v>
      </c>
      <c r="W28" s="73">
        <f t="shared" si="1"/>
        <v>518</v>
      </c>
      <c r="X28" s="74">
        <v>6</v>
      </c>
      <c r="Y28" s="402">
        <f>RANK(W28,$G$7:$G$38)</f>
        <v>22</v>
      </c>
    </row>
    <row r="29" spans="1:25" ht="18.75" customHeight="1">
      <c r="A29" s="193">
        <v>28</v>
      </c>
      <c r="B29" s="390" t="s">
        <v>679</v>
      </c>
      <c r="C29" s="275" t="s">
        <v>444</v>
      </c>
      <c r="D29" s="197"/>
      <c r="E29" s="72">
        <v>349</v>
      </c>
      <c r="F29" s="49">
        <v>165</v>
      </c>
      <c r="G29" s="604">
        <f t="shared" si="0"/>
        <v>514</v>
      </c>
      <c r="H29" s="74">
        <v>7</v>
      </c>
      <c r="I29" s="607">
        <f>RANK(G29,$G$7:$G$38)</f>
        <v>23</v>
      </c>
      <c r="K29" s="55"/>
      <c r="L29" s="55"/>
      <c r="M29" s="626"/>
      <c r="Q29" s="193">
        <v>28</v>
      </c>
      <c r="R29" s="390" t="s">
        <v>679</v>
      </c>
      <c r="S29" s="275" t="s">
        <v>444</v>
      </c>
      <c r="T29" s="197"/>
      <c r="U29" s="72">
        <v>349</v>
      </c>
      <c r="V29" s="49">
        <v>165</v>
      </c>
      <c r="W29" s="604">
        <f t="shared" si="1"/>
        <v>514</v>
      </c>
      <c r="X29" s="74">
        <v>7</v>
      </c>
      <c r="Y29" s="607">
        <f>RANK(W29,$G$7:$G$38)</f>
        <v>23</v>
      </c>
    </row>
    <row r="30" spans="1:25" ht="18.75" customHeight="1">
      <c r="A30" s="196">
        <v>14</v>
      </c>
      <c r="B30" s="389" t="s">
        <v>342</v>
      </c>
      <c r="C30" s="276" t="s">
        <v>206</v>
      </c>
      <c r="D30" s="197"/>
      <c r="E30" s="72">
        <v>353</v>
      </c>
      <c r="F30" s="49">
        <v>161</v>
      </c>
      <c r="G30" s="73">
        <f t="shared" si="0"/>
        <v>514</v>
      </c>
      <c r="H30" s="74">
        <v>6</v>
      </c>
      <c r="I30" s="403">
        <f>RANK(G30,$G$7:$G$38)+1</f>
        <v>24</v>
      </c>
      <c r="K30" s="55"/>
      <c r="L30" s="55"/>
      <c r="M30" s="626"/>
      <c r="Q30" s="196">
        <v>14</v>
      </c>
      <c r="R30" s="389" t="s">
        <v>342</v>
      </c>
      <c r="S30" s="276" t="s">
        <v>206</v>
      </c>
      <c r="T30" s="197"/>
      <c r="U30" s="72">
        <v>353</v>
      </c>
      <c r="V30" s="49">
        <v>161</v>
      </c>
      <c r="W30" s="73">
        <f t="shared" si="1"/>
        <v>514</v>
      </c>
      <c r="X30" s="74">
        <v>6</v>
      </c>
      <c r="Y30" s="403">
        <f>RANK(W30,$G$7:$G$38)+1</f>
        <v>24</v>
      </c>
    </row>
    <row r="31" spans="1:25" ht="18.75" customHeight="1">
      <c r="A31" s="193">
        <v>31</v>
      </c>
      <c r="B31" s="389" t="s">
        <v>243</v>
      </c>
      <c r="C31" s="275" t="s">
        <v>171</v>
      </c>
      <c r="D31" s="197"/>
      <c r="E31" s="603">
        <v>362</v>
      </c>
      <c r="F31" s="49">
        <v>150</v>
      </c>
      <c r="G31" s="73">
        <f t="shared" si="0"/>
        <v>512</v>
      </c>
      <c r="H31" s="74">
        <v>4</v>
      </c>
      <c r="I31" s="403">
        <f aca="true" t="shared" si="2" ref="I31:I38">RANK(G31,$G$7:$G$38)</f>
        <v>25</v>
      </c>
      <c r="K31" s="55"/>
      <c r="L31" s="55"/>
      <c r="M31" s="626"/>
      <c r="O31" s="55"/>
      <c r="Q31" s="193">
        <v>31</v>
      </c>
      <c r="R31" s="389" t="s">
        <v>243</v>
      </c>
      <c r="S31" s="275" t="s">
        <v>171</v>
      </c>
      <c r="T31" s="197"/>
      <c r="U31" s="603">
        <v>362</v>
      </c>
      <c r="V31" s="49">
        <v>150</v>
      </c>
      <c r="W31" s="73">
        <f t="shared" si="1"/>
        <v>512</v>
      </c>
      <c r="X31" s="74">
        <v>4</v>
      </c>
      <c r="Y31" s="403">
        <f aca="true" t="shared" si="3" ref="Y31:Y38">RANK(W31,$G$7:$G$38)</f>
        <v>25</v>
      </c>
    </row>
    <row r="32" spans="1:25" ht="18.75" customHeight="1">
      <c r="A32" s="196">
        <v>3</v>
      </c>
      <c r="B32" s="389" t="s">
        <v>343</v>
      </c>
      <c r="C32" s="617" t="s">
        <v>364</v>
      </c>
      <c r="D32" s="197"/>
      <c r="E32" s="72">
        <v>344</v>
      </c>
      <c r="F32" s="49">
        <v>165</v>
      </c>
      <c r="G32" s="73">
        <f t="shared" si="0"/>
        <v>509</v>
      </c>
      <c r="H32" s="74">
        <v>6</v>
      </c>
      <c r="I32" s="403">
        <f t="shared" si="2"/>
        <v>26</v>
      </c>
      <c r="K32" s="55"/>
      <c r="L32" s="55"/>
      <c r="M32" s="626"/>
      <c r="O32" s="55"/>
      <c r="Q32" s="196">
        <v>3</v>
      </c>
      <c r="R32" s="389" t="s">
        <v>343</v>
      </c>
      <c r="S32" s="617" t="s">
        <v>364</v>
      </c>
      <c r="T32" s="197"/>
      <c r="U32" s="72">
        <v>344</v>
      </c>
      <c r="V32" s="49">
        <v>165</v>
      </c>
      <c r="W32" s="73">
        <f t="shared" si="1"/>
        <v>509</v>
      </c>
      <c r="X32" s="74">
        <v>6</v>
      </c>
      <c r="Y32" s="403">
        <f t="shared" si="3"/>
        <v>26</v>
      </c>
    </row>
    <row r="33" spans="1:25" ht="18.75" customHeight="1">
      <c r="A33" s="193">
        <v>1</v>
      </c>
      <c r="B33" s="389" t="s">
        <v>554</v>
      </c>
      <c r="C33" s="617" t="s">
        <v>555</v>
      </c>
      <c r="D33" s="197">
        <v>0.375</v>
      </c>
      <c r="E33" s="72">
        <v>339</v>
      </c>
      <c r="F33" s="49">
        <v>168</v>
      </c>
      <c r="G33" s="73">
        <f t="shared" si="0"/>
        <v>507</v>
      </c>
      <c r="H33" s="74">
        <v>7</v>
      </c>
      <c r="I33" s="403">
        <f t="shared" si="2"/>
        <v>27</v>
      </c>
      <c r="K33" s="55"/>
      <c r="L33" s="55"/>
      <c r="M33" s="626"/>
      <c r="O33" s="55"/>
      <c r="Q33" s="193">
        <v>1</v>
      </c>
      <c r="R33" s="389" t="s">
        <v>554</v>
      </c>
      <c r="S33" s="617" t="s">
        <v>555</v>
      </c>
      <c r="T33" s="197">
        <v>0.375</v>
      </c>
      <c r="U33" s="72">
        <v>339</v>
      </c>
      <c r="V33" s="49">
        <v>168</v>
      </c>
      <c r="W33" s="73">
        <f t="shared" si="1"/>
        <v>507</v>
      </c>
      <c r="X33" s="74">
        <v>7</v>
      </c>
      <c r="Y33" s="403">
        <f t="shared" si="3"/>
        <v>27</v>
      </c>
    </row>
    <row r="34" spans="1:25" ht="18.75" customHeight="1">
      <c r="A34" s="196">
        <v>18</v>
      </c>
      <c r="B34" s="608" t="s">
        <v>650</v>
      </c>
      <c r="C34" s="595" t="s">
        <v>563</v>
      </c>
      <c r="D34" s="197"/>
      <c r="E34" s="72">
        <v>336</v>
      </c>
      <c r="F34" s="49">
        <v>165</v>
      </c>
      <c r="G34" s="73">
        <f t="shared" si="0"/>
        <v>501</v>
      </c>
      <c r="H34" s="74">
        <v>7</v>
      </c>
      <c r="I34" s="403">
        <f t="shared" si="2"/>
        <v>28</v>
      </c>
      <c r="K34" s="55"/>
      <c r="L34" s="55"/>
      <c r="M34" s="626"/>
      <c r="O34" s="55"/>
      <c r="Q34" s="196">
        <v>18</v>
      </c>
      <c r="R34" s="608" t="s">
        <v>650</v>
      </c>
      <c r="S34" s="595" t="s">
        <v>563</v>
      </c>
      <c r="T34" s="197"/>
      <c r="U34" s="72">
        <v>336</v>
      </c>
      <c r="V34" s="49">
        <v>165</v>
      </c>
      <c r="W34" s="73">
        <f t="shared" si="1"/>
        <v>501</v>
      </c>
      <c r="X34" s="74">
        <v>7</v>
      </c>
      <c r="Y34" s="403">
        <f t="shared" si="3"/>
        <v>28</v>
      </c>
    </row>
    <row r="35" spans="1:25" ht="18.75" customHeight="1">
      <c r="A35" s="193">
        <v>23</v>
      </c>
      <c r="B35" s="608" t="s">
        <v>736</v>
      </c>
      <c r="C35" s="595" t="s">
        <v>444</v>
      </c>
      <c r="D35" s="197"/>
      <c r="E35" s="72">
        <v>352</v>
      </c>
      <c r="F35" s="49">
        <v>147</v>
      </c>
      <c r="G35" s="73">
        <f t="shared" si="0"/>
        <v>499</v>
      </c>
      <c r="H35" s="74">
        <v>7</v>
      </c>
      <c r="I35" s="403">
        <f t="shared" si="2"/>
        <v>29</v>
      </c>
      <c r="K35" s="55"/>
      <c r="L35" s="55"/>
      <c r="M35" s="626"/>
      <c r="O35" s="55"/>
      <c r="Q35" s="193">
        <v>23</v>
      </c>
      <c r="R35" s="608" t="s">
        <v>736</v>
      </c>
      <c r="S35" s="595" t="s">
        <v>444</v>
      </c>
      <c r="T35" s="197"/>
      <c r="U35" s="72">
        <v>352</v>
      </c>
      <c r="V35" s="49">
        <v>147</v>
      </c>
      <c r="W35" s="73">
        <f t="shared" si="1"/>
        <v>499</v>
      </c>
      <c r="X35" s="74">
        <v>7</v>
      </c>
      <c r="Y35" s="403">
        <f t="shared" si="3"/>
        <v>29</v>
      </c>
    </row>
    <row r="36" spans="1:25" ht="18.75" customHeight="1">
      <c r="A36" s="196">
        <v>21</v>
      </c>
      <c r="B36" s="389" t="s">
        <v>558</v>
      </c>
      <c r="C36" s="617" t="s">
        <v>241</v>
      </c>
      <c r="D36" s="197">
        <v>0.5659722222222222</v>
      </c>
      <c r="E36" s="72">
        <v>351</v>
      </c>
      <c r="F36" s="49">
        <v>144</v>
      </c>
      <c r="G36" s="73">
        <f t="shared" si="0"/>
        <v>495</v>
      </c>
      <c r="H36" s="74">
        <v>8</v>
      </c>
      <c r="I36" s="402">
        <f t="shared" si="2"/>
        <v>30</v>
      </c>
      <c r="K36" s="55"/>
      <c r="L36" s="55"/>
      <c r="O36" s="55"/>
      <c r="Q36" s="196">
        <v>21</v>
      </c>
      <c r="R36" s="389" t="s">
        <v>558</v>
      </c>
      <c r="S36" s="617" t="s">
        <v>241</v>
      </c>
      <c r="T36" s="197">
        <v>0.5659722222222222</v>
      </c>
      <c r="U36" s="72">
        <v>351</v>
      </c>
      <c r="V36" s="49">
        <v>144</v>
      </c>
      <c r="W36" s="73">
        <f t="shared" si="1"/>
        <v>495</v>
      </c>
      <c r="X36" s="74">
        <v>8</v>
      </c>
      <c r="Y36" s="402">
        <f t="shared" si="3"/>
        <v>30</v>
      </c>
    </row>
    <row r="37" spans="1:25" ht="18.75" customHeight="1">
      <c r="A37" s="193">
        <v>20</v>
      </c>
      <c r="B37" s="593" t="s">
        <v>557</v>
      </c>
      <c r="C37" s="275" t="s">
        <v>165</v>
      </c>
      <c r="D37" s="197"/>
      <c r="E37" s="72">
        <v>348</v>
      </c>
      <c r="F37" s="49">
        <v>139</v>
      </c>
      <c r="G37" s="73">
        <f t="shared" si="0"/>
        <v>487</v>
      </c>
      <c r="H37" s="74">
        <v>5</v>
      </c>
      <c r="I37" s="402">
        <f t="shared" si="2"/>
        <v>31</v>
      </c>
      <c r="K37" s="55"/>
      <c r="L37" s="55"/>
      <c r="M37" s="55"/>
      <c r="O37" s="55"/>
      <c r="Q37" s="193">
        <v>20</v>
      </c>
      <c r="R37" s="593" t="s">
        <v>557</v>
      </c>
      <c r="S37" s="275" t="s">
        <v>165</v>
      </c>
      <c r="T37" s="197"/>
      <c r="U37" s="72">
        <v>348</v>
      </c>
      <c r="V37" s="49">
        <v>139</v>
      </c>
      <c r="W37" s="73">
        <f t="shared" si="1"/>
        <v>487</v>
      </c>
      <c r="X37" s="74">
        <v>5</v>
      </c>
      <c r="Y37" s="402">
        <f t="shared" si="3"/>
        <v>31</v>
      </c>
    </row>
    <row r="38" spans="1:25" ht="18.75" customHeight="1">
      <c r="A38" s="201">
        <v>27</v>
      </c>
      <c r="B38" s="642" t="s">
        <v>678</v>
      </c>
      <c r="C38" s="297" t="s">
        <v>171</v>
      </c>
      <c r="D38" s="230"/>
      <c r="E38" s="134">
        <v>345</v>
      </c>
      <c r="F38" s="95">
        <v>138</v>
      </c>
      <c r="G38" s="136">
        <f t="shared" si="0"/>
        <v>483</v>
      </c>
      <c r="H38" s="597">
        <v>8</v>
      </c>
      <c r="I38" s="598">
        <f t="shared" si="2"/>
        <v>32</v>
      </c>
      <c r="K38" s="55"/>
      <c r="L38" s="55"/>
      <c r="O38" s="55"/>
      <c r="Q38" s="201">
        <v>27</v>
      </c>
      <c r="R38" s="642" t="s">
        <v>678</v>
      </c>
      <c r="S38" s="297" t="s">
        <v>171</v>
      </c>
      <c r="T38" s="230"/>
      <c r="U38" s="134">
        <v>345</v>
      </c>
      <c r="V38" s="95">
        <v>138</v>
      </c>
      <c r="W38" s="136">
        <f t="shared" si="1"/>
        <v>483</v>
      </c>
      <c r="X38" s="597">
        <v>8</v>
      </c>
      <c r="Y38" s="598">
        <f t="shared" si="3"/>
        <v>32</v>
      </c>
    </row>
    <row r="39" spans="5:8" ht="12.75" customHeight="1">
      <c r="E39" s="56"/>
      <c r="F39" s="56"/>
      <c r="G39" s="56"/>
      <c r="H39" s="56"/>
    </row>
    <row r="40" spans="2:8" ht="12.75" customHeight="1">
      <c r="B40" s="515"/>
      <c r="C40" s="516" t="s">
        <v>644</v>
      </c>
      <c r="D40" s="517"/>
      <c r="E40" s="518" t="s">
        <v>600</v>
      </c>
      <c r="F40" s="56"/>
      <c r="G40" s="56"/>
      <c r="H40" s="56"/>
    </row>
    <row r="41" spans="5:8" ht="12.75" customHeight="1">
      <c r="E41" s="56"/>
      <c r="F41" s="56"/>
      <c r="G41" s="56"/>
      <c r="H41" s="56"/>
    </row>
    <row r="42" spans="5:8" ht="12.75" customHeight="1">
      <c r="E42" s="56"/>
      <c r="F42" s="56"/>
      <c r="G42" s="56"/>
      <c r="H42" s="56"/>
    </row>
    <row r="43" spans="1:8" ht="12.75" customHeight="1">
      <c r="A43" s="202" t="s">
        <v>270</v>
      </c>
      <c r="E43" s="56"/>
      <c r="F43" s="56"/>
      <c r="G43" s="56"/>
      <c r="H43" s="56"/>
    </row>
    <row r="44" ht="12.75" customHeight="1"/>
    <row r="45" ht="15.75">
      <c r="A45" s="90" t="s">
        <v>271</v>
      </c>
    </row>
    <row r="46" ht="12.75" customHeight="1">
      <c r="A46" s="55"/>
    </row>
    <row r="47" ht="17.25" customHeight="1">
      <c r="A47" s="40" t="s">
        <v>471</v>
      </c>
    </row>
    <row r="49" ht="12.75" customHeight="1"/>
    <row r="50" ht="12.75" customHeight="1"/>
    <row r="51" ht="12.75" customHeight="1"/>
    <row r="52" ht="12.75" customHeight="1"/>
  </sheetData>
  <sheetProtection/>
  <mergeCells count="1">
    <mergeCell ref="A1:I1"/>
  </mergeCells>
  <conditionalFormatting sqref="B1:B6 B39:B65536">
    <cfRule type="duplicateValues" priority="43" dxfId="0" stopIfTrue="1">
      <formula>AND(COUNTIF($B$1:$B$6,B1)+COUNTIF($B$39:$B$65536,B1)&gt;1,NOT(ISBLANK(B1)))</formula>
    </cfRule>
  </conditionalFormatting>
  <conditionalFormatting sqref="B7:B9 B31:B38 B11:B29">
    <cfRule type="duplicateValues" priority="12" dxfId="0" stopIfTrue="1">
      <formula>AND(COUNTIF($B$7:$B$9,B7)+COUNTIF($B$31:$B$38,B7)+COUNTIF($B$11:$B$29,B7)&gt;1,NOT(ISBLANK(B7)))</formula>
    </cfRule>
  </conditionalFormatting>
  <conditionalFormatting sqref="B10">
    <cfRule type="duplicateValues" priority="10" dxfId="0" stopIfTrue="1">
      <formula>AND(COUNTIF($B$10:$B$10,B10)&gt;1,NOT(ISBLANK(B10)))</formula>
    </cfRule>
  </conditionalFormatting>
  <conditionalFormatting sqref="B30">
    <cfRule type="duplicateValues" priority="11" dxfId="0" stopIfTrue="1">
      <formula>AND(COUNTIF($B$30:$B$30,B30)&gt;1,NOT(ISBLANK(B30)))</formula>
    </cfRule>
  </conditionalFormatting>
  <conditionalFormatting sqref="E7:E16 E18:E29">
    <cfRule type="cellIs" priority="4" dxfId="3" operator="lessThan" stopIfTrue="1">
      <formula>360</formula>
    </cfRule>
    <cfRule type="cellIs" priority="5" dxfId="34" operator="between" stopIfTrue="1">
      <formula>360</formula>
      <formula>399</formula>
    </cfRule>
    <cfRule type="cellIs" priority="6" dxfId="33" operator="greaterThanOrEqual" stopIfTrue="1">
      <formula>400</formula>
    </cfRule>
  </conditionalFormatting>
  <conditionalFormatting sqref="E7:F38">
    <cfRule type="cellIs" priority="2" dxfId="32" operator="equal" stopIfTrue="1">
      <formula>""</formula>
    </cfRule>
  </conditionalFormatting>
  <conditionalFormatting sqref="F7:F38">
    <cfRule type="cellIs" priority="7" dxfId="3" operator="lessThan" stopIfTrue="1">
      <formula>140</formula>
    </cfRule>
    <cfRule type="cellIs" priority="8" dxfId="7" operator="between" stopIfTrue="1">
      <formula>140</formula>
      <formula>199</formula>
    </cfRule>
    <cfRule type="cellIs" priority="9" dxfId="8" operator="greaterThanOrEqual" stopIfTrue="1">
      <formula>200</formula>
    </cfRule>
  </conditionalFormatting>
  <conditionalFormatting sqref="G7:G38">
    <cfRule type="cellIs" priority="77" dxfId="3" operator="lessThan" stopIfTrue="1">
      <formula>500</formula>
    </cfRule>
    <cfRule type="cellIs" priority="78" dxfId="7" operator="between" stopIfTrue="1">
      <formula>501</formula>
      <formula>549</formula>
    </cfRule>
    <cfRule type="cellIs" priority="79" dxfId="8" operator="greaterThanOrEqual" stopIfTrue="1">
      <formula>550</formula>
    </cfRule>
  </conditionalFormatting>
  <conditionalFormatting sqref="H7:H38">
    <cfRule type="cellIs" priority="1" dxfId="32" operator="equal" stopIfTrue="1">
      <formula>""</formula>
    </cfRule>
  </conditionalFormatting>
  <conditionalFormatting sqref="I7:I38">
    <cfRule type="cellIs" priority="73" dxfId="7" operator="between" stopIfTrue="1">
      <formula>1</formula>
      <formula>8</formula>
    </cfRule>
    <cfRule type="cellIs" priority="74" dxfId="3" operator="greaterThanOrEqual" stopIfTrue="1">
      <formula>9</formula>
    </cfRule>
  </conditionalFormatting>
  <conditionalFormatting sqref="J7:J22">
    <cfRule type="cellIs" priority="89" dxfId="7" operator="between" stopIfTrue="1">
      <formula>1</formula>
      <formula>8</formula>
    </cfRule>
    <cfRule type="cellIs" priority="90" dxfId="3" operator="greaterThanOrEqual" stopIfTrue="1">
      <formula>9</formula>
    </cfRule>
  </conditionalFormatting>
  <conditionalFormatting sqref="R7:R9 R31:R38 R11:R29">
    <cfRule type="duplicateValues" priority="15" dxfId="0" stopIfTrue="1">
      <formula>AND(COUNTIF($R$7:$R$9,R7)+COUNTIF($R$31:$R$38,R7)+COUNTIF($R$11:$R$29,R7)&gt;1,NOT(ISBLANK(R7)))</formula>
    </cfRule>
  </conditionalFormatting>
  <conditionalFormatting sqref="R10">
    <cfRule type="duplicateValues" priority="13" dxfId="0" stopIfTrue="1">
      <formula>AND(COUNTIF($R$10:$R$10,R10)&gt;1,NOT(ISBLANK(R10)))</formula>
    </cfRule>
  </conditionalFormatting>
  <conditionalFormatting sqref="R30">
    <cfRule type="duplicateValues" priority="14" dxfId="0" stopIfTrue="1">
      <formula>AND(COUNTIF($R$30:$R$30,R30)&gt;1,NOT(ISBLANK(R30)))</formula>
    </cfRule>
  </conditionalFormatting>
  <conditionalFormatting sqref="U7:U16 U18:U29">
    <cfRule type="cellIs" priority="19" dxfId="3" operator="lessThan" stopIfTrue="1">
      <formula>360</formula>
    </cfRule>
    <cfRule type="cellIs" priority="20" dxfId="34" operator="between" stopIfTrue="1">
      <formula>360</formula>
      <formula>399</formula>
    </cfRule>
    <cfRule type="cellIs" priority="21" dxfId="33" operator="greaterThanOrEqual" stopIfTrue="1">
      <formula>400</formula>
    </cfRule>
  </conditionalFormatting>
  <conditionalFormatting sqref="U7:V38">
    <cfRule type="cellIs" priority="16" dxfId="32" operator="equal" stopIfTrue="1">
      <formula>""</formula>
    </cfRule>
  </conditionalFormatting>
  <conditionalFormatting sqref="V7:V38">
    <cfRule type="cellIs" priority="22" dxfId="3" operator="lessThan" stopIfTrue="1">
      <formula>140</formula>
    </cfRule>
    <cfRule type="cellIs" priority="23" dxfId="7" operator="between" stopIfTrue="1">
      <formula>140</formula>
      <formula>199</formula>
    </cfRule>
    <cfRule type="cellIs" priority="24" dxfId="8" operator="greaterThanOrEqual" stopIfTrue="1">
      <formula>200</formula>
    </cfRule>
  </conditionalFormatting>
  <conditionalFormatting sqref="W7:W38">
    <cfRule type="cellIs" priority="27" dxfId="3" operator="lessThan" stopIfTrue="1">
      <formula>500</formula>
    </cfRule>
    <cfRule type="cellIs" priority="28" dxfId="7" operator="between" stopIfTrue="1">
      <formula>501</formula>
      <formula>549</formula>
    </cfRule>
    <cfRule type="cellIs" priority="29" dxfId="8" operator="greaterThanOrEqual" stopIfTrue="1">
      <formula>550</formula>
    </cfRule>
  </conditionalFormatting>
  <conditionalFormatting sqref="X7:X38">
    <cfRule type="cellIs" priority="17" dxfId="32" operator="equal" stopIfTrue="1">
      <formula>""</formula>
    </cfRule>
  </conditionalFormatting>
  <conditionalFormatting sqref="Y7:Y38">
    <cfRule type="cellIs" priority="25" dxfId="7" operator="between" stopIfTrue="1">
      <formula>1</formula>
      <formula>8</formula>
    </cfRule>
    <cfRule type="cellIs" priority="26" dxfId="3" operator="greaterThanOrEqual" stopIfTrue="1">
      <formula>9</formula>
    </cfRule>
  </conditionalFormatting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PageLayoutView="0" workbookViewId="0" topLeftCell="E9">
      <selection activeCell="R16" sqref="R16"/>
    </sheetView>
  </sheetViews>
  <sheetFormatPr defaultColWidth="11.421875" defaultRowHeight="12.75"/>
  <cols>
    <col min="1" max="1" width="23.421875" style="165" customWidth="1"/>
    <col min="2" max="5" width="6.421875" style="169" customWidth="1"/>
    <col min="6" max="6" width="4.140625" style="170" customWidth="1"/>
    <col min="7" max="7" width="4.140625" style="165" customWidth="1"/>
    <col min="8" max="8" width="4.8515625" style="171" customWidth="1"/>
    <col min="9" max="9" width="6.421875" style="165" customWidth="1"/>
    <col min="10" max="10" width="23.421875" style="165" customWidth="1"/>
    <col min="11" max="14" width="6.421875" style="165" customWidth="1"/>
    <col min="15" max="15" width="4.140625" style="165" customWidth="1"/>
    <col min="16" max="16" width="5.28125" style="165" customWidth="1"/>
    <col min="17" max="17" width="4.140625" style="165" customWidth="1"/>
    <col min="18" max="18" width="6.421875" style="165" customWidth="1"/>
    <col min="19" max="26" width="5.7109375" style="165" hidden="1" customWidth="1"/>
    <col min="27" max="16384" width="11.421875" style="165" customWidth="1"/>
  </cols>
  <sheetData>
    <row r="1" spans="1:26" ht="35.25">
      <c r="A1" s="678" t="s">
        <v>268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131"/>
      <c r="S1" s="131"/>
      <c r="T1" s="131"/>
      <c r="U1" s="131"/>
      <c r="V1" s="131"/>
      <c r="W1" s="131"/>
      <c r="X1" s="131"/>
      <c r="Y1" s="131"/>
      <c r="Z1" s="131"/>
    </row>
    <row r="2" spans="1:25" s="287" customFormat="1" ht="18.75" customHeight="1">
      <c r="A2" s="671" t="s">
        <v>282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211"/>
      <c r="S2" s="211"/>
      <c r="T2" s="211"/>
      <c r="U2" s="211"/>
      <c r="V2" s="211"/>
      <c r="W2" s="211"/>
      <c r="X2" s="211"/>
      <c r="Y2" s="211"/>
    </row>
    <row r="3" spans="1:12" ht="15">
      <c r="A3" s="677" t="s">
        <v>291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</row>
    <row r="4" spans="1:8" ht="14.25">
      <c r="A4" s="165" t="s">
        <v>31</v>
      </c>
      <c r="B4" s="169" t="s">
        <v>32</v>
      </c>
      <c r="C4" s="169" t="s">
        <v>33</v>
      </c>
      <c r="D4" s="169" t="s">
        <v>34</v>
      </c>
      <c r="E4" s="169" t="s">
        <v>35</v>
      </c>
      <c r="F4" s="170" t="s">
        <v>36</v>
      </c>
      <c r="H4" s="172" t="s">
        <v>37</v>
      </c>
    </row>
    <row r="5" spans="1:10" ht="15" customHeight="1">
      <c r="A5" s="399" t="s">
        <v>373</v>
      </c>
      <c r="B5" s="46">
        <v>74</v>
      </c>
      <c r="C5" s="47">
        <f>E5-B5</f>
        <v>53</v>
      </c>
      <c r="D5" s="46">
        <v>1</v>
      </c>
      <c r="E5" s="46">
        <v>127</v>
      </c>
      <c r="F5" s="101">
        <f>IF(E5&gt;E10,1,IF(E5&lt;E10,0,0.5))</f>
        <v>0</v>
      </c>
      <c r="G5" s="665">
        <f>SUM(F5:F8)</f>
        <v>2</v>
      </c>
      <c r="H5" s="681"/>
      <c r="I5" s="277"/>
      <c r="J5" s="173"/>
    </row>
    <row r="6" spans="1:15" ht="15" customHeight="1">
      <c r="A6" s="395" t="str">
        <f>IF(ISERROR(INDEX(Mä!$C$7:$C$38,MATCH(Fin_Mä!A5,VLMänner,0))),"",INDEX(Mä!$C$7:$C$31,MATCH(Fin_Mä!A5,VLMänner,0)))</f>
        <v>KSV 1991 Freital</v>
      </c>
      <c r="B6" s="46">
        <v>94</v>
      </c>
      <c r="C6" s="47">
        <f>E6-B6</f>
        <v>36</v>
      </c>
      <c r="D6" s="46">
        <v>0</v>
      </c>
      <c r="E6" s="46">
        <v>130</v>
      </c>
      <c r="F6" s="101">
        <f>IF(E6&gt;E11,1,IF(E6&lt;E11,0,0.5))</f>
        <v>1</v>
      </c>
      <c r="G6" s="666"/>
      <c r="H6" s="682"/>
      <c r="J6" s="173"/>
      <c r="O6" s="173"/>
    </row>
    <row r="7" spans="1:10" ht="15" customHeight="1">
      <c r="A7" s="660">
        <f>SUM(E5:E8)</f>
        <v>527</v>
      </c>
      <c r="B7" s="46">
        <v>85</v>
      </c>
      <c r="C7" s="47">
        <f>E7-B7</f>
        <v>35</v>
      </c>
      <c r="D7" s="46">
        <v>1</v>
      </c>
      <c r="E7" s="46">
        <v>120</v>
      </c>
      <c r="F7" s="101">
        <f>IF(E7&gt;E12,1,IF(E7&lt;E12,0,0.5))</f>
        <v>0</v>
      </c>
      <c r="G7" s="666"/>
      <c r="H7" s="682"/>
      <c r="J7" s="173"/>
    </row>
    <row r="8" spans="1:10" ht="15" customHeight="1">
      <c r="A8" s="661"/>
      <c r="B8" s="46">
        <v>100</v>
      </c>
      <c r="C8" s="47">
        <f>E8-B8</f>
        <v>50</v>
      </c>
      <c r="D8" s="46">
        <v>0</v>
      </c>
      <c r="E8" s="46">
        <v>150</v>
      </c>
      <c r="F8" s="101">
        <f>IF(E8&gt;E13,1,IF(E8&lt;E13,0,0.5))</f>
        <v>1</v>
      </c>
      <c r="G8" s="661"/>
      <c r="H8" s="683"/>
      <c r="J8" s="173"/>
    </row>
    <row r="9" spans="1:10" ht="15" customHeight="1">
      <c r="A9" s="673" t="s">
        <v>113</v>
      </c>
      <c r="B9" s="674"/>
      <c r="C9" s="674"/>
      <c r="D9" s="674"/>
      <c r="E9" s="674"/>
      <c r="F9" s="674"/>
      <c r="G9" s="674"/>
      <c r="H9" s="675"/>
      <c r="J9" s="173"/>
    </row>
    <row r="10" spans="1:17" ht="15" customHeight="1">
      <c r="A10" s="399" t="s">
        <v>646</v>
      </c>
      <c r="B10" s="46">
        <v>91</v>
      </c>
      <c r="C10" s="47">
        <f>E10-B10</f>
        <v>44</v>
      </c>
      <c r="D10" s="46">
        <v>3</v>
      </c>
      <c r="E10" s="46">
        <v>135</v>
      </c>
      <c r="F10" s="101">
        <f>IF(E10&gt;E5,1,IF(E10&lt;E5,0,0.5))</f>
        <v>1</v>
      </c>
      <c r="G10" s="665">
        <f>SUM(F10:F13)</f>
        <v>2</v>
      </c>
      <c r="H10" s="657"/>
      <c r="J10" s="672" t="s">
        <v>97</v>
      </c>
      <c r="K10" s="672"/>
      <c r="L10" s="672"/>
      <c r="M10" s="672"/>
      <c r="N10" s="672"/>
      <c r="O10" s="672"/>
      <c r="P10" s="672"/>
      <c r="Q10" s="672"/>
    </row>
    <row r="11" spans="1:17" ht="15" customHeight="1">
      <c r="A11" s="395" t="str">
        <f>IF(ISERROR(INDEX(Mä!$C$7:$C$38,MATCH(Fin_Mä!A10,VLMänner,0))),"",INDEX(Mä!$C$7:$C$31,MATCH(Fin_Mä!A10,VLMänner,0)))</f>
        <v>SG Einheit Dresden-Mitte</v>
      </c>
      <c r="B11" s="46">
        <v>83</v>
      </c>
      <c r="C11" s="47">
        <f>E11-B11</f>
        <v>42</v>
      </c>
      <c r="D11" s="46">
        <v>1</v>
      </c>
      <c r="E11" s="46">
        <v>125</v>
      </c>
      <c r="F11" s="101">
        <f>IF(E11&gt;E6,1,IF(E11&lt;E6,0,0.5))</f>
        <v>0</v>
      </c>
      <c r="G11" s="666"/>
      <c r="H11" s="658"/>
      <c r="J11" s="672"/>
      <c r="K11" s="672"/>
      <c r="L11" s="672"/>
      <c r="M11" s="672"/>
      <c r="N11" s="672"/>
      <c r="O11" s="672"/>
      <c r="P11" s="672"/>
      <c r="Q11" s="672"/>
    </row>
    <row r="12" spans="1:8" ht="15" customHeight="1">
      <c r="A12" s="660">
        <f>SUM(E10:E13)</f>
        <v>536</v>
      </c>
      <c r="B12" s="46">
        <v>86</v>
      </c>
      <c r="C12" s="47">
        <f>E12-B12</f>
        <v>43</v>
      </c>
      <c r="D12" s="46">
        <v>0</v>
      </c>
      <c r="E12" s="46">
        <v>129</v>
      </c>
      <c r="F12" s="101">
        <f>IF(E12&gt;E7,1,IF(E12&lt;E7,0,0.5))</f>
        <v>1</v>
      </c>
      <c r="G12" s="666"/>
      <c r="H12" s="658"/>
    </row>
    <row r="13" spans="1:26" ht="15" customHeight="1">
      <c r="A13" s="661"/>
      <c r="B13" s="46">
        <v>93</v>
      </c>
      <c r="C13" s="47">
        <f>E13-B13</f>
        <v>54</v>
      </c>
      <c r="D13" s="46">
        <v>1</v>
      </c>
      <c r="E13" s="46">
        <v>147</v>
      </c>
      <c r="F13" s="101">
        <f>IF(E13&gt;E8,1,IF(E13&lt;E8,0,0.5))</f>
        <v>0</v>
      </c>
      <c r="G13" s="661"/>
      <c r="H13" s="659"/>
      <c r="J13" s="165" t="s">
        <v>31</v>
      </c>
      <c r="K13" s="169" t="s">
        <v>32</v>
      </c>
      <c r="L13" s="169" t="s">
        <v>33</v>
      </c>
      <c r="M13" s="169" t="s">
        <v>34</v>
      </c>
      <c r="N13" s="169" t="s">
        <v>35</v>
      </c>
      <c r="O13" s="170" t="s">
        <v>36</v>
      </c>
      <c r="Q13" s="169" t="s">
        <v>37</v>
      </c>
      <c r="S13" s="165" t="s">
        <v>95</v>
      </c>
      <c r="T13" s="165" t="s">
        <v>95</v>
      </c>
      <c r="U13" s="165" t="s">
        <v>95</v>
      </c>
      <c r="V13" s="165" t="s">
        <v>95</v>
      </c>
      <c r="W13" s="165" t="s">
        <v>36</v>
      </c>
      <c r="X13" s="165" t="s">
        <v>36</v>
      </c>
      <c r="Y13" s="165" t="s">
        <v>36</v>
      </c>
      <c r="Z13" s="165" t="s">
        <v>36</v>
      </c>
    </row>
    <row r="14" spans="10:26" ht="15" customHeight="1">
      <c r="J14" s="399" t="s">
        <v>646</v>
      </c>
      <c r="K14" s="46">
        <v>96</v>
      </c>
      <c r="L14" s="47">
        <f>N14-K14</f>
        <v>41</v>
      </c>
      <c r="M14" s="46">
        <v>3</v>
      </c>
      <c r="N14" s="46">
        <v>137</v>
      </c>
      <c r="O14" s="101">
        <f>W14</f>
        <v>1</v>
      </c>
      <c r="P14" s="665">
        <f>SUM(O14:O17)</f>
        <v>5</v>
      </c>
      <c r="Q14" s="657"/>
      <c r="R14" s="647" t="s">
        <v>724</v>
      </c>
      <c r="S14" s="165">
        <f aca="true" t="shared" si="0" ref="S14:S29">N14</f>
        <v>137</v>
      </c>
      <c r="T14" s="165">
        <f>N18</f>
        <v>157</v>
      </c>
      <c r="U14" s="165">
        <f>N22</f>
        <v>152</v>
      </c>
      <c r="V14" s="165">
        <f>N26</f>
        <v>141</v>
      </c>
      <c r="W14" s="165">
        <f aca="true" t="shared" si="1" ref="W14:Z17">IF(S14="","",5-_xlfn.RANK.AVG(S14,$S14:$V14,0))</f>
        <v>1</v>
      </c>
      <c r="X14" s="165">
        <f t="shared" si="1"/>
        <v>4</v>
      </c>
      <c r="Y14" s="165">
        <f t="shared" si="1"/>
        <v>3</v>
      </c>
      <c r="Z14" s="165">
        <f t="shared" si="1"/>
        <v>2</v>
      </c>
    </row>
    <row r="15" spans="1:26" ht="15" customHeight="1">
      <c r="A15" s="399" t="s">
        <v>221</v>
      </c>
      <c r="B15" s="46">
        <v>90</v>
      </c>
      <c r="C15" s="47">
        <f>E15-B15</f>
        <v>59</v>
      </c>
      <c r="D15" s="46">
        <v>0</v>
      </c>
      <c r="E15" s="46">
        <v>149</v>
      </c>
      <c r="F15" s="101">
        <f>IF(E15&gt;E20,1,IF(E15&lt;E20,0,0.5))</f>
        <v>1</v>
      </c>
      <c r="G15" s="665">
        <f>SUM(F15:F18)</f>
        <v>2</v>
      </c>
      <c r="H15" s="657"/>
      <c r="J15" s="395" t="str">
        <f>IF(ISERROR(INDEX('[1]Mä'!$C$7:$C$38,MATCH('[1]Fin_Mä'!J14,VLMänner,0))),"",INDEX('[1]Mä'!$C$7:$C$31,MATCH('[1]Fin_Mä'!J14,VLMänner,0)))</f>
        <v>SG Einheit Dresden-Mitte</v>
      </c>
      <c r="K15" s="46">
        <v>92</v>
      </c>
      <c r="L15" s="47">
        <f aca="true" t="shared" si="2" ref="L15:L29">N15-K15</f>
        <v>44</v>
      </c>
      <c r="M15" s="46">
        <v>2</v>
      </c>
      <c r="N15" s="46">
        <v>136</v>
      </c>
      <c r="O15" s="101">
        <f>W15</f>
        <v>1</v>
      </c>
      <c r="P15" s="666"/>
      <c r="Q15" s="658"/>
      <c r="S15" s="165">
        <f t="shared" si="0"/>
        <v>136</v>
      </c>
      <c r="T15" s="165">
        <f>N19</f>
        <v>151</v>
      </c>
      <c r="U15" s="165">
        <f>N23</f>
        <v>151</v>
      </c>
      <c r="V15" s="165">
        <f>N27</f>
        <v>150</v>
      </c>
      <c r="W15" s="165">
        <f t="shared" si="1"/>
        <v>1</v>
      </c>
      <c r="X15" s="165">
        <f t="shared" si="1"/>
        <v>3.5</v>
      </c>
      <c r="Y15" s="165">
        <f t="shared" si="1"/>
        <v>3.5</v>
      </c>
      <c r="Z15" s="165">
        <f t="shared" si="1"/>
        <v>2</v>
      </c>
    </row>
    <row r="16" spans="1:26" ht="15" customHeight="1">
      <c r="A16" s="395" t="str">
        <f>IF(ISERROR(INDEX(Mä!$C$7:$C$38,MATCH(Fin_Mä!A15,VLMänner,0))),"",INDEX(Mä!$C$7:$C$31,MATCH(Fin_Mä!A15,VLMänner,0)))</f>
        <v>Königswarthaer SV 1990</v>
      </c>
      <c r="B16" s="46">
        <v>84</v>
      </c>
      <c r="C16" s="47">
        <f>E16-B16</f>
        <v>51</v>
      </c>
      <c r="D16" s="46">
        <v>0</v>
      </c>
      <c r="E16" s="46">
        <v>135</v>
      </c>
      <c r="F16" s="101">
        <f>IF(E16&gt;E21,1,IF(E16&lt;E21,0,0.5))</f>
        <v>0</v>
      </c>
      <c r="G16" s="666"/>
      <c r="H16" s="658"/>
      <c r="J16" s="660">
        <f>SUM(N14:N17)</f>
        <v>548</v>
      </c>
      <c r="K16" s="46">
        <v>96</v>
      </c>
      <c r="L16" s="47">
        <f t="shared" si="2"/>
        <v>43</v>
      </c>
      <c r="M16" s="46">
        <v>1</v>
      </c>
      <c r="N16" s="46">
        <v>139</v>
      </c>
      <c r="O16" s="101">
        <f>W16</f>
        <v>2</v>
      </c>
      <c r="P16" s="666"/>
      <c r="Q16" s="658"/>
      <c r="R16" s="384" t="s">
        <v>754</v>
      </c>
      <c r="S16" s="165">
        <f t="shared" si="0"/>
        <v>139</v>
      </c>
      <c r="T16" s="165">
        <f>N20</f>
        <v>144</v>
      </c>
      <c r="U16" s="165">
        <f>N24</f>
        <v>145</v>
      </c>
      <c r="V16" s="165">
        <f>N28</f>
        <v>134</v>
      </c>
      <c r="W16" s="165">
        <f t="shared" si="1"/>
        <v>2</v>
      </c>
      <c r="X16" s="165">
        <f t="shared" si="1"/>
        <v>3</v>
      </c>
      <c r="Y16" s="165">
        <f t="shared" si="1"/>
        <v>4</v>
      </c>
      <c r="Z16" s="165">
        <f t="shared" si="1"/>
        <v>1</v>
      </c>
    </row>
    <row r="17" spans="1:26" ht="15" customHeight="1" thickBot="1">
      <c r="A17" s="660">
        <f>SUM(E15:E18)</f>
        <v>551</v>
      </c>
      <c r="B17" s="46">
        <v>98</v>
      </c>
      <c r="C17" s="47">
        <f>E17-B17</f>
        <v>45</v>
      </c>
      <c r="D17" s="46">
        <v>0</v>
      </c>
      <c r="E17" s="46">
        <v>143</v>
      </c>
      <c r="F17" s="101">
        <f>IF(E17&gt;E22,1,IF(E17&lt;E22,0,0.5))</f>
        <v>1</v>
      </c>
      <c r="G17" s="666"/>
      <c r="H17" s="658"/>
      <c r="J17" s="661"/>
      <c r="K17" s="157">
        <v>85</v>
      </c>
      <c r="L17" s="158">
        <f t="shared" si="2"/>
        <v>51</v>
      </c>
      <c r="M17" s="157">
        <v>1</v>
      </c>
      <c r="N17" s="157">
        <v>136</v>
      </c>
      <c r="O17" s="159">
        <f>W17</f>
        <v>1</v>
      </c>
      <c r="P17" s="670"/>
      <c r="Q17" s="676"/>
      <c r="R17" s="385"/>
      <c r="S17" s="165">
        <f t="shared" si="0"/>
        <v>136</v>
      </c>
      <c r="T17" s="165">
        <f>N21</f>
        <v>141</v>
      </c>
      <c r="U17" s="165">
        <f>N25</f>
        <v>137</v>
      </c>
      <c r="V17" s="165">
        <f>N29</f>
        <v>160</v>
      </c>
      <c r="W17" s="165">
        <f t="shared" si="1"/>
        <v>1</v>
      </c>
      <c r="X17" s="165">
        <f t="shared" si="1"/>
        <v>3</v>
      </c>
      <c r="Y17" s="165">
        <f t="shared" si="1"/>
        <v>2</v>
      </c>
      <c r="Z17" s="165">
        <f t="shared" si="1"/>
        <v>4</v>
      </c>
    </row>
    <row r="18" spans="1:19" ht="15" customHeight="1">
      <c r="A18" s="661"/>
      <c r="B18" s="46">
        <v>92</v>
      </c>
      <c r="C18" s="47">
        <f>E18-B18</f>
        <v>32</v>
      </c>
      <c r="D18" s="46">
        <v>2</v>
      </c>
      <c r="E18" s="46">
        <v>124</v>
      </c>
      <c r="F18" s="101">
        <f>IF(E18&gt;E23,1,IF(E18&lt;E23,0,0.5))</f>
        <v>0</v>
      </c>
      <c r="G18" s="661"/>
      <c r="H18" s="659"/>
      <c r="J18" s="399" t="s">
        <v>221</v>
      </c>
      <c r="K18" s="160">
        <v>87</v>
      </c>
      <c r="L18" s="161">
        <f t="shared" si="2"/>
        <v>70</v>
      </c>
      <c r="M18" s="160">
        <v>0</v>
      </c>
      <c r="N18" s="160">
        <v>157</v>
      </c>
      <c r="O18" s="162">
        <f>X14</f>
        <v>4</v>
      </c>
      <c r="P18" s="679">
        <f>SUM(O18:O21)</f>
        <v>13.5</v>
      </c>
      <c r="Q18" s="680"/>
      <c r="R18" s="647" t="s">
        <v>724</v>
      </c>
      <c r="S18" s="165">
        <f t="shared" si="0"/>
        <v>157</v>
      </c>
    </row>
    <row r="19" spans="1:19" ht="15" customHeight="1">
      <c r="A19" s="673" t="s">
        <v>114</v>
      </c>
      <c r="B19" s="674"/>
      <c r="C19" s="674"/>
      <c r="D19" s="674"/>
      <c r="E19" s="674"/>
      <c r="F19" s="674"/>
      <c r="G19" s="674"/>
      <c r="H19" s="675"/>
      <c r="J19" s="395" t="str">
        <f>IF(ISERROR(INDEX('[1]Mä'!$C$7:$C$38,MATCH('[1]Fin_Mä'!J18,VLMänner,0))),"",INDEX('[1]Mä'!$C$7:$C$31,MATCH('[1]Fin_Mä'!J18,VLMänner,0)))</f>
        <v>Königswarthaer SV 1990</v>
      </c>
      <c r="K19" s="46">
        <v>97</v>
      </c>
      <c r="L19" s="47">
        <f t="shared" si="2"/>
        <v>54</v>
      </c>
      <c r="M19" s="46">
        <v>1</v>
      </c>
      <c r="N19" s="46">
        <v>151</v>
      </c>
      <c r="O19" s="101">
        <f>X15</f>
        <v>3.5</v>
      </c>
      <c r="P19" s="666"/>
      <c r="Q19" s="658"/>
      <c r="R19" s="384"/>
      <c r="S19" s="165">
        <f t="shared" si="0"/>
        <v>151</v>
      </c>
    </row>
    <row r="20" spans="1:19" ht="15" customHeight="1">
      <c r="A20" s="399" t="s">
        <v>740</v>
      </c>
      <c r="B20" s="46">
        <v>83</v>
      </c>
      <c r="C20" s="47">
        <f>E20-B20</f>
        <v>27</v>
      </c>
      <c r="D20" s="46">
        <v>2</v>
      </c>
      <c r="E20" s="46">
        <v>110</v>
      </c>
      <c r="F20" s="101">
        <f>IF(E20&gt;E15,1,IF(E20&lt;E15,0,0.5))</f>
        <v>0</v>
      </c>
      <c r="G20" s="665">
        <f>SUM(F20:F23)</f>
        <v>2</v>
      </c>
      <c r="H20" s="657"/>
      <c r="J20" s="660">
        <f>SUM(N18:N21)</f>
        <v>593</v>
      </c>
      <c r="K20" s="46">
        <v>99</v>
      </c>
      <c r="L20" s="47">
        <f t="shared" si="2"/>
        <v>45</v>
      </c>
      <c r="M20" s="46">
        <v>0</v>
      </c>
      <c r="N20" s="46">
        <v>144</v>
      </c>
      <c r="O20" s="101">
        <f>X16</f>
        <v>3</v>
      </c>
      <c r="P20" s="666"/>
      <c r="Q20" s="658"/>
      <c r="R20" s="384" t="s">
        <v>751</v>
      </c>
      <c r="S20" s="165">
        <f t="shared" si="0"/>
        <v>144</v>
      </c>
    </row>
    <row r="21" spans="1:19" ht="15" customHeight="1" thickBot="1">
      <c r="A21" s="395" t="str">
        <f>IF(ISERROR(INDEX(Mä!$C$7:$C$38,MATCH(Fin_Mä!A20,VLMänner,0))),"",INDEX(Mä!$C$7:$C$31,MATCH(Fin_Mä!A20,VLMänner,0)))</f>
        <v>SV Laußnitz</v>
      </c>
      <c r="B21" s="46">
        <v>95</v>
      </c>
      <c r="C21" s="47">
        <f>E21-B21</f>
        <v>65</v>
      </c>
      <c r="D21" s="46">
        <v>0</v>
      </c>
      <c r="E21" s="46">
        <v>160</v>
      </c>
      <c r="F21" s="101">
        <f>IF(E21&gt;E16,1,IF(E21&lt;E16,0,0.5))</f>
        <v>1</v>
      </c>
      <c r="G21" s="666"/>
      <c r="H21" s="658"/>
      <c r="J21" s="661"/>
      <c r="K21" s="157">
        <v>96</v>
      </c>
      <c r="L21" s="158">
        <f t="shared" si="2"/>
        <v>45</v>
      </c>
      <c r="M21" s="157">
        <v>0</v>
      </c>
      <c r="N21" s="157">
        <v>141</v>
      </c>
      <c r="O21" s="159">
        <f>X17</f>
        <v>3</v>
      </c>
      <c r="P21" s="670"/>
      <c r="Q21" s="676"/>
      <c r="R21" s="384"/>
      <c r="S21" s="165">
        <f t="shared" si="0"/>
        <v>141</v>
      </c>
    </row>
    <row r="22" spans="1:19" ht="15" customHeight="1">
      <c r="A22" s="660">
        <f>SUM(E20:E23)</f>
        <v>543</v>
      </c>
      <c r="B22" s="46">
        <v>90</v>
      </c>
      <c r="C22" s="47">
        <f>E22-B22</f>
        <v>43</v>
      </c>
      <c r="D22" s="46">
        <v>1</v>
      </c>
      <c r="E22" s="46">
        <v>133</v>
      </c>
      <c r="F22" s="101">
        <f>IF(E22&gt;E17,1,IF(E22&lt;E17,0,0.5))</f>
        <v>0</v>
      </c>
      <c r="G22" s="666"/>
      <c r="H22" s="658"/>
      <c r="J22" s="399" t="s">
        <v>746</v>
      </c>
      <c r="K22" s="160">
        <v>90</v>
      </c>
      <c r="L22" s="161">
        <f t="shared" si="2"/>
        <v>62</v>
      </c>
      <c r="M22" s="160">
        <v>0</v>
      </c>
      <c r="N22" s="160">
        <v>152</v>
      </c>
      <c r="O22" s="162">
        <f>Y14</f>
        <v>3</v>
      </c>
      <c r="P22" s="679">
        <f>SUM(O22:O25)</f>
        <v>12.5</v>
      </c>
      <c r="Q22" s="680"/>
      <c r="R22" s="648" t="s">
        <v>724</v>
      </c>
      <c r="S22" s="165">
        <f t="shared" si="0"/>
        <v>152</v>
      </c>
    </row>
    <row r="23" spans="1:19" ht="15" customHeight="1">
      <c r="A23" s="661"/>
      <c r="B23" s="46">
        <v>87</v>
      </c>
      <c r="C23" s="47">
        <f>E23-B23</f>
        <v>53</v>
      </c>
      <c r="D23" s="46">
        <v>1</v>
      </c>
      <c r="E23" s="46">
        <v>140</v>
      </c>
      <c r="F23" s="101">
        <f>IF(E23&gt;E18,1,IF(E23&lt;E18,0,0.5))</f>
        <v>1</v>
      </c>
      <c r="G23" s="661"/>
      <c r="H23" s="659"/>
      <c r="J23" s="395" t="str">
        <f>IF(ISERROR(INDEX('[1]Mä'!$C$7:$C$38,MATCH('[1]Fin_Mä'!J22,VLMänner,0))),"",INDEX('[1]Mä'!$C$7:$C$38,MATCH('[1]Fin_Mä'!J22,VLMänner,0)))</f>
        <v>KSC Stahl Rietschen</v>
      </c>
      <c r="K23" s="46">
        <v>100</v>
      </c>
      <c r="L23" s="47">
        <f t="shared" si="2"/>
        <v>51</v>
      </c>
      <c r="M23" s="46">
        <v>1</v>
      </c>
      <c r="N23" s="46">
        <v>151</v>
      </c>
      <c r="O23" s="101">
        <f>Y15</f>
        <v>3.5</v>
      </c>
      <c r="P23" s="666"/>
      <c r="Q23" s="658"/>
      <c r="R23" s="384"/>
      <c r="S23" s="165">
        <f t="shared" si="0"/>
        <v>151</v>
      </c>
    </row>
    <row r="24" spans="3:19" ht="15" customHeight="1">
      <c r="C24" s="393"/>
      <c r="F24" s="394"/>
      <c r="G24" s="175"/>
      <c r="J24" s="660">
        <f>SUM(N22:N25)</f>
        <v>585</v>
      </c>
      <c r="K24" s="46">
        <v>104</v>
      </c>
      <c r="L24" s="47">
        <f t="shared" si="2"/>
        <v>41</v>
      </c>
      <c r="M24" s="46">
        <v>1</v>
      </c>
      <c r="N24" s="46">
        <v>145</v>
      </c>
      <c r="O24" s="101">
        <f>Y16</f>
        <v>4</v>
      </c>
      <c r="P24" s="666"/>
      <c r="Q24" s="658"/>
      <c r="R24" s="384" t="s">
        <v>752</v>
      </c>
      <c r="S24" s="165">
        <f t="shared" si="0"/>
        <v>145</v>
      </c>
    </row>
    <row r="25" spans="1:19" ht="15" customHeight="1" thickBot="1">
      <c r="A25" s="399" t="s">
        <v>746</v>
      </c>
      <c r="B25" s="46">
        <v>97</v>
      </c>
      <c r="C25" s="47">
        <f>E25-B25</f>
        <v>62</v>
      </c>
      <c r="D25" s="46">
        <v>0</v>
      </c>
      <c r="E25" s="46">
        <v>159</v>
      </c>
      <c r="F25" s="101">
        <f>IF(E25&gt;E30,1,IF(E25&lt;E30,0,0.5))</f>
        <v>1</v>
      </c>
      <c r="G25" s="665">
        <f>SUM(F25:F28)</f>
        <v>4</v>
      </c>
      <c r="H25" s="657"/>
      <c r="I25" s="277"/>
      <c r="J25" s="661"/>
      <c r="K25" s="157">
        <v>90</v>
      </c>
      <c r="L25" s="158">
        <f t="shared" si="2"/>
        <v>47</v>
      </c>
      <c r="M25" s="157">
        <v>0</v>
      </c>
      <c r="N25" s="157">
        <v>137</v>
      </c>
      <c r="O25" s="159">
        <f>Y17</f>
        <v>2</v>
      </c>
      <c r="P25" s="670"/>
      <c r="Q25" s="676"/>
      <c r="R25" s="384"/>
      <c r="S25" s="165">
        <f t="shared" si="0"/>
        <v>137</v>
      </c>
    </row>
    <row r="26" spans="1:19" ht="15" customHeight="1">
      <c r="A26" s="395" t="str">
        <f>IF(ISERROR(INDEX(Mä!$C$7:$C$38,MATCH(Fin_Mä!A25,VLMänner,0))),"",INDEX(Mä!$C$7:$C$31,MATCH(Fin_Mä!A25,VLMänner,0)))</f>
        <v>KSC Stahl Rietschen</v>
      </c>
      <c r="B26" s="46">
        <v>105</v>
      </c>
      <c r="C26" s="47">
        <f>E26-B26</f>
        <v>43</v>
      </c>
      <c r="D26" s="46">
        <v>0</v>
      </c>
      <c r="E26" s="46">
        <v>148</v>
      </c>
      <c r="F26" s="101">
        <f>IF(E26&gt;E31,1,IF(E26&lt;E31,0,0.5))</f>
        <v>1</v>
      </c>
      <c r="G26" s="666"/>
      <c r="H26" s="658"/>
      <c r="J26" s="399" t="s">
        <v>372</v>
      </c>
      <c r="K26" s="160">
        <v>81</v>
      </c>
      <c r="L26" s="161">
        <f t="shared" si="2"/>
        <v>60</v>
      </c>
      <c r="M26" s="160">
        <v>0</v>
      </c>
      <c r="N26" s="160">
        <v>141</v>
      </c>
      <c r="O26" s="162">
        <f>Z14</f>
        <v>2</v>
      </c>
      <c r="P26" s="679">
        <f>SUM(O26:O29)</f>
        <v>9</v>
      </c>
      <c r="Q26" s="680"/>
      <c r="R26" s="648" t="s">
        <v>724</v>
      </c>
      <c r="S26" s="165">
        <f t="shared" si="0"/>
        <v>141</v>
      </c>
    </row>
    <row r="27" spans="1:19" ht="15" customHeight="1">
      <c r="A27" s="660">
        <f>SUM(E25:E28)</f>
        <v>587</v>
      </c>
      <c r="B27" s="46">
        <v>104</v>
      </c>
      <c r="C27" s="47">
        <f>E27-B27</f>
        <v>34</v>
      </c>
      <c r="D27" s="46">
        <v>1</v>
      </c>
      <c r="E27" s="46">
        <v>138</v>
      </c>
      <c r="F27" s="101">
        <f>IF(E27&gt;E32,1,IF(E27&lt;E32,0,0.5))</f>
        <v>1</v>
      </c>
      <c r="G27" s="666"/>
      <c r="H27" s="658"/>
      <c r="J27" s="395" t="str">
        <f>IF(ISERROR(INDEX('[1]Mä'!$C$7:$C$32,MATCH('[1]Fin_Mä'!J26,VLMänner,0))),"",INDEX('[1]Mä'!$C$7:$C$32,MATCH('[1]Fin_Mä'!J26,VLMänner,0)))</f>
        <v>KSV 1991 Freital</v>
      </c>
      <c r="K27" s="46">
        <v>107</v>
      </c>
      <c r="L27" s="47">
        <f t="shared" si="2"/>
        <v>43</v>
      </c>
      <c r="M27" s="46">
        <v>3</v>
      </c>
      <c r="N27" s="46">
        <v>150</v>
      </c>
      <c r="O27" s="101">
        <f>Z15</f>
        <v>2</v>
      </c>
      <c r="P27" s="666"/>
      <c r="Q27" s="658"/>
      <c r="R27" s="384"/>
      <c r="S27" s="165">
        <f t="shared" si="0"/>
        <v>150</v>
      </c>
    </row>
    <row r="28" spans="1:19" ht="15" customHeight="1">
      <c r="A28" s="661"/>
      <c r="B28" s="46">
        <v>91</v>
      </c>
      <c r="C28" s="47">
        <f>E28-B28</f>
        <v>51</v>
      </c>
      <c r="D28" s="46">
        <v>0</v>
      </c>
      <c r="E28" s="46">
        <v>142</v>
      </c>
      <c r="F28" s="101">
        <f>IF(E28&gt;E33,1,IF(E28&lt;E33,0,0.5))</f>
        <v>1</v>
      </c>
      <c r="G28" s="661"/>
      <c r="H28" s="659"/>
      <c r="J28" s="660">
        <f>SUM(N26:N29)</f>
        <v>585</v>
      </c>
      <c r="K28" s="46">
        <v>91</v>
      </c>
      <c r="L28" s="47">
        <f t="shared" si="2"/>
        <v>43</v>
      </c>
      <c r="M28" s="46">
        <v>2</v>
      </c>
      <c r="N28" s="46">
        <v>134</v>
      </c>
      <c r="O28" s="101">
        <f>Z16</f>
        <v>1</v>
      </c>
      <c r="P28" s="666"/>
      <c r="Q28" s="658"/>
      <c r="R28" s="384" t="s">
        <v>753</v>
      </c>
      <c r="S28" s="165">
        <f t="shared" si="0"/>
        <v>134</v>
      </c>
    </row>
    <row r="29" spans="1:19" ht="15" customHeight="1">
      <c r="A29" s="667" t="s">
        <v>107</v>
      </c>
      <c r="B29" s="668"/>
      <c r="C29" s="668"/>
      <c r="D29" s="668"/>
      <c r="E29" s="668"/>
      <c r="F29" s="668"/>
      <c r="G29" s="668"/>
      <c r="H29" s="669"/>
      <c r="J29" s="661"/>
      <c r="K29" s="46">
        <v>100</v>
      </c>
      <c r="L29" s="47">
        <f t="shared" si="2"/>
        <v>60</v>
      </c>
      <c r="M29" s="46">
        <v>0</v>
      </c>
      <c r="N29" s="46">
        <v>160</v>
      </c>
      <c r="O29" s="101">
        <f>Z17</f>
        <v>4</v>
      </c>
      <c r="P29" s="661"/>
      <c r="Q29" s="659"/>
      <c r="R29" s="229"/>
      <c r="S29" s="165">
        <f t="shared" si="0"/>
        <v>160</v>
      </c>
    </row>
    <row r="30" spans="1:20" ht="15" customHeight="1">
      <c r="A30" s="399" t="s">
        <v>556</v>
      </c>
      <c r="B30" s="46">
        <v>80</v>
      </c>
      <c r="C30" s="47">
        <f>E30-B30</f>
        <v>27</v>
      </c>
      <c r="D30" s="46">
        <v>2</v>
      </c>
      <c r="E30" s="46">
        <v>107</v>
      </c>
      <c r="F30" s="101">
        <f>IF(E30&gt;E25,1,IF(E30&lt;E25,0,0.5))</f>
        <v>0</v>
      </c>
      <c r="G30" s="665">
        <f>SUM(F30:F33)</f>
        <v>0</v>
      </c>
      <c r="H30" s="657"/>
      <c r="T30" s="37"/>
    </row>
    <row r="31" spans="1:20" ht="15" customHeight="1">
      <c r="A31" s="395" t="str">
        <f>IF(ISERROR(INDEX(Mä!$C$7:$C$38,MATCH(Fin_Mä!A30,VLMänner,0))),"",INDEX(Mä!$C$7:$C$31,MATCH(Fin_Mä!A30,VLMänner,0)))</f>
        <v>ESV Lok Wülknitz</v>
      </c>
      <c r="B31" s="46">
        <v>100</v>
      </c>
      <c r="C31" s="47">
        <f>E31-B31</f>
        <v>42</v>
      </c>
      <c r="D31" s="46">
        <v>2</v>
      </c>
      <c r="E31" s="46">
        <v>142</v>
      </c>
      <c r="F31" s="101">
        <f>IF(E31&gt;E26,1,IF(E31&lt;E26,0,0.5))</f>
        <v>0</v>
      </c>
      <c r="G31" s="666"/>
      <c r="H31" s="658"/>
      <c r="T31" s="55"/>
    </row>
    <row r="32" spans="1:20" ht="15" customHeight="1">
      <c r="A32" s="660">
        <f>SUM(E30:E33)</f>
        <v>506</v>
      </c>
      <c r="B32" s="46">
        <v>94</v>
      </c>
      <c r="C32" s="47">
        <f>E32-B32</f>
        <v>31</v>
      </c>
      <c r="D32" s="46">
        <v>2</v>
      </c>
      <c r="E32" s="46">
        <v>125</v>
      </c>
      <c r="F32" s="101">
        <f>IF(E32&gt;E27,1,IF(E32&lt;E27,0,0.5))</f>
        <v>0</v>
      </c>
      <c r="G32" s="666"/>
      <c r="H32" s="658"/>
      <c r="J32" s="265" t="s">
        <v>284</v>
      </c>
      <c r="T32" s="55"/>
    </row>
    <row r="33" spans="1:20" ht="15" customHeight="1">
      <c r="A33" s="661"/>
      <c r="B33" s="46">
        <v>90</v>
      </c>
      <c r="C33" s="47">
        <f>E33-B33</f>
        <v>42</v>
      </c>
      <c r="D33" s="46">
        <v>0</v>
      </c>
      <c r="E33" s="46">
        <v>132</v>
      </c>
      <c r="F33" s="101">
        <f>IF(E33&gt;E28,1,IF(E33&lt;E28,0,0.5))</f>
        <v>0</v>
      </c>
      <c r="G33" s="661"/>
      <c r="H33" s="659"/>
      <c r="J33" s="89" t="s">
        <v>237</v>
      </c>
      <c r="T33" s="55"/>
    </row>
    <row r="34" spans="3:20" ht="15" customHeight="1">
      <c r="C34" s="393"/>
      <c r="F34" s="394"/>
      <c r="G34" s="175"/>
      <c r="J34" s="88"/>
      <c r="S34" s="98"/>
      <c r="T34" s="98"/>
    </row>
    <row r="35" spans="1:20" ht="15" customHeight="1">
      <c r="A35" s="399" t="s">
        <v>412</v>
      </c>
      <c r="B35" s="46">
        <v>86</v>
      </c>
      <c r="C35" s="47">
        <f>E35-B35</f>
        <v>45</v>
      </c>
      <c r="D35" s="46">
        <v>0</v>
      </c>
      <c r="E35" s="46">
        <v>131</v>
      </c>
      <c r="F35" s="101">
        <f>IF(E35&gt;E40,1,IF(E35&lt;E40,0,0.5))</f>
        <v>0</v>
      </c>
      <c r="G35" s="663">
        <f>SUM(F35:F38)</f>
        <v>0</v>
      </c>
      <c r="H35" s="662"/>
      <c r="J35" s="265" t="s">
        <v>285</v>
      </c>
      <c r="S35" s="98"/>
      <c r="T35" s="98"/>
    </row>
    <row r="36" spans="1:20" ht="15" customHeight="1">
      <c r="A36" s="395" t="str">
        <f>IF(ISERROR(INDEX(Mä!$C$7:$C$38,MATCH(Fin_Mä!A35,VLMänner,0))),"",INDEX(Mä!$C$7:$C$31,MATCH(Fin_Mä!A35,VLMänner,0)))</f>
        <v>MSV Bautzen 04</v>
      </c>
      <c r="B36" s="46">
        <v>81</v>
      </c>
      <c r="C36" s="47">
        <f>E36-B36</f>
        <v>45</v>
      </c>
      <c r="D36" s="46">
        <v>1</v>
      </c>
      <c r="E36" s="46">
        <v>126</v>
      </c>
      <c r="F36" s="101">
        <f>IF(E36&gt;E41,1,IF(E36&lt;E41,0,0.5))</f>
        <v>0</v>
      </c>
      <c r="G36" s="664"/>
      <c r="H36" s="662"/>
      <c r="S36" s="98"/>
      <c r="T36" s="98"/>
    </row>
    <row r="37" spans="1:19" ht="15" customHeight="1">
      <c r="A37" s="660">
        <f>SUM(E35:E38)</f>
        <v>501</v>
      </c>
      <c r="B37" s="46">
        <v>83</v>
      </c>
      <c r="C37" s="47">
        <f>E37-B37</f>
        <v>44</v>
      </c>
      <c r="D37" s="46">
        <v>1</v>
      </c>
      <c r="E37" s="46">
        <v>127</v>
      </c>
      <c r="F37" s="101">
        <f>IF(E37&gt;E42,1,IF(E37&lt;E42,0,0.5))</f>
        <v>0</v>
      </c>
      <c r="G37" s="664"/>
      <c r="H37" s="662"/>
      <c r="R37" s="98"/>
      <c r="S37" s="98"/>
    </row>
    <row r="38" spans="1:10" ht="15" customHeight="1">
      <c r="A38" s="661"/>
      <c r="B38" s="46">
        <v>81</v>
      </c>
      <c r="C38" s="47">
        <f>E38-B38</f>
        <v>36</v>
      </c>
      <c r="D38" s="46">
        <v>1</v>
      </c>
      <c r="E38" s="46">
        <v>117</v>
      </c>
      <c r="F38" s="101">
        <f>IF(E38&gt;E43,1,IF(E38&lt;E43,0,0.5))</f>
        <v>0</v>
      </c>
      <c r="G38" s="664"/>
      <c r="H38" s="662"/>
      <c r="J38" s="40" t="s">
        <v>471</v>
      </c>
    </row>
    <row r="39" spans="1:8" ht="15" customHeight="1">
      <c r="A39" s="667" t="s">
        <v>108</v>
      </c>
      <c r="B39" s="668"/>
      <c r="C39" s="668"/>
      <c r="D39" s="668"/>
      <c r="E39" s="668"/>
      <c r="F39" s="668"/>
      <c r="G39" s="668"/>
      <c r="H39" s="669"/>
    </row>
    <row r="40" spans="1:10" ht="15" customHeight="1">
      <c r="A40" s="399" t="s">
        <v>372</v>
      </c>
      <c r="B40" s="46">
        <v>92</v>
      </c>
      <c r="C40" s="47">
        <f>E40-B40</f>
        <v>56</v>
      </c>
      <c r="D40" s="46">
        <v>0</v>
      </c>
      <c r="E40" s="46">
        <v>148</v>
      </c>
      <c r="F40" s="101">
        <f>IF(E40&gt;E35,1,IF(E40&lt;E35,0,0.5))</f>
        <v>1</v>
      </c>
      <c r="G40" s="663">
        <f>SUM(F40:F43)</f>
        <v>4</v>
      </c>
      <c r="H40" s="662"/>
      <c r="J40" s="410" t="s">
        <v>747</v>
      </c>
    </row>
    <row r="41" spans="1:8" ht="15" customHeight="1">
      <c r="A41" s="395" t="str">
        <f>IF(ISERROR(INDEX(Mä!$C$7:$C$38,MATCH(Fin_Mä!A40,VLMänner,0))),"",INDEX(Mä!$C$7:$C$31,MATCH(Fin_Mä!A40,VLMänner,0)))</f>
        <v>KSV 1991 Freital</v>
      </c>
      <c r="B41" s="46">
        <v>83</v>
      </c>
      <c r="C41" s="47">
        <f>E41-B41</f>
        <v>60</v>
      </c>
      <c r="D41" s="46">
        <v>1</v>
      </c>
      <c r="E41" s="46">
        <v>143</v>
      </c>
      <c r="F41" s="101">
        <f>IF(E41&gt;E36,1,IF(E41&lt;E36,0,0.5))</f>
        <v>1</v>
      </c>
      <c r="G41" s="664"/>
      <c r="H41" s="662"/>
    </row>
    <row r="42" spans="1:10" ht="15" customHeight="1">
      <c r="A42" s="660">
        <f>SUM(E40:E43)</f>
        <v>592</v>
      </c>
      <c r="B42" s="46">
        <v>87</v>
      </c>
      <c r="C42" s="47">
        <f>E42-B42</f>
        <v>54</v>
      </c>
      <c r="D42" s="46">
        <v>0</v>
      </c>
      <c r="E42" s="46">
        <v>141</v>
      </c>
      <c r="F42" s="101">
        <f>IF(E42&gt;E37,1,IF(E42&lt;E37,0,0.5))</f>
        <v>1</v>
      </c>
      <c r="G42" s="664"/>
      <c r="H42" s="662"/>
      <c r="J42" s="410" t="s">
        <v>748</v>
      </c>
    </row>
    <row r="43" spans="1:8" ht="15" customHeight="1">
      <c r="A43" s="661"/>
      <c r="B43" s="46">
        <v>106</v>
      </c>
      <c r="C43" s="47">
        <f>E43-B43</f>
        <v>54</v>
      </c>
      <c r="D43" s="46">
        <v>0</v>
      </c>
      <c r="E43" s="46">
        <v>160</v>
      </c>
      <c r="F43" s="101">
        <f>IF(E43&gt;E38,1,IF(E43&lt;E38,0,0.5))</f>
        <v>1</v>
      </c>
      <c r="G43" s="664"/>
      <c r="H43" s="662"/>
    </row>
  </sheetData>
  <sheetProtection/>
  <mergeCells count="44">
    <mergeCell ref="G5:G8"/>
    <mergeCell ref="A7:A8"/>
    <mergeCell ref="G10:G13"/>
    <mergeCell ref="A12:A13"/>
    <mergeCell ref="H5:H8"/>
    <mergeCell ref="A9:H9"/>
    <mergeCell ref="A3:L3"/>
    <mergeCell ref="A1:Q1"/>
    <mergeCell ref="P26:P29"/>
    <mergeCell ref="Q26:Q29"/>
    <mergeCell ref="J28:J29"/>
    <mergeCell ref="P18:P21"/>
    <mergeCell ref="Q18:Q21"/>
    <mergeCell ref="J20:J21"/>
    <mergeCell ref="P22:P25"/>
    <mergeCell ref="Q22:Q25"/>
    <mergeCell ref="Q14:Q17"/>
    <mergeCell ref="J16:J17"/>
    <mergeCell ref="G25:G28"/>
    <mergeCell ref="G20:G23"/>
    <mergeCell ref="A22:A23"/>
    <mergeCell ref="J24:J25"/>
    <mergeCell ref="A17:A18"/>
    <mergeCell ref="H25:H28"/>
    <mergeCell ref="A29:H29"/>
    <mergeCell ref="A27:A28"/>
    <mergeCell ref="G15:G18"/>
    <mergeCell ref="P14:P17"/>
    <mergeCell ref="A2:Q2"/>
    <mergeCell ref="J10:Q11"/>
    <mergeCell ref="H10:H13"/>
    <mergeCell ref="H15:H18"/>
    <mergeCell ref="A19:H19"/>
    <mergeCell ref="H20:H23"/>
    <mergeCell ref="H30:H33"/>
    <mergeCell ref="A32:A33"/>
    <mergeCell ref="H40:H43"/>
    <mergeCell ref="G35:G38"/>
    <mergeCell ref="A37:A38"/>
    <mergeCell ref="H35:H38"/>
    <mergeCell ref="G40:G43"/>
    <mergeCell ref="A42:A43"/>
    <mergeCell ref="G30:G33"/>
    <mergeCell ref="A39:H39"/>
  </mergeCells>
  <conditionalFormatting sqref="A5 A10 A15 A20 A25 A30 A35 A40">
    <cfRule type="cellIs" priority="66" dxfId="345" operator="equal">
      <formula>""</formula>
    </cfRule>
  </conditionalFormatting>
  <conditionalFormatting sqref="B5:D8">
    <cfRule type="cellIs" priority="48" dxfId="32" operator="equal" stopIfTrue="1">
      <formula>""</formula>
    </cfRule>
  </conditionalFormatting>
  <conditionalFormatting sqref="B10:F13">
    <cfRule type="cellIs" priority="45" dxfId="345" operator="equal">
      <formula>""</formula>
    </cfRule>
  </conditionalFormatting>
  <conditionalFormatting sqref="B15:F18">
    <cfRule type="cellIs" priority="42" dxfId="345" operator="equal">
      <formula>""</formula>
    </cfRule>
  </conditionalFormatting>
  <conditionalFormatting sqref="B20:F23">
    <cfRule type="cellIs" priority="39" dxfId="345" operator="equal">
      <formula>""</formula>
    </cfRule>
  </conditionalFormatting>
  <conditionalFormatting sqref="B25:F28">
    <cfRule type="cellIs" priority="36" dxfId="345" operator="equal">
      <formula>""</formula>
    </cfRule>
  </conditionalFormatting>
  <conditionalFormatting sqref="B30:F33">
    <cfRule type="cellIs" priority="33" dxfId="345" operator="equal">
      <formula>""</formula>
    </cfRule>
  </conditionalFormatting>
  <conditionalFormatting sqref="B35:F38">
    <cfRule type="cellIs" priority="30" dxfId="345" operator="equal">
      <formula>""</formula>
    </cfRule>
  </conditionalFormatting>
  <conditionalFormatting sqref="B40:F43">
    <cfRule type="cellIs" priority="27" dxfId="345" operator="equal">
      <formula>""</formula>
    </cfRule>
  </conditionalFormatting>
  <conditionalFormatting sqref="E5:F8">
    <cfRule type="cellIs" priority="49" dxfId="345" operator="equal">
      <formula>""</formula>
    </cfRule>
  </conditionalFormatting>
  <conditionalFormatting sqref="J14 J18 J22 J26">
    <cfRule type="cellIs" priority="1" dxfId="345" operator="equal">
      <formula>""</formula>
    </cfRule>
  </conditionalFormatting>
  <conditionalFormatting sqref="K14:O29">
    <cfRule type="cellIs" priority="2" dxfId="345" operator="equal">
      <formula>""</formula>
    </cfRule>
  </conditionalFormatting>
  <dataValidations count="1">
    <dataValidation type="list" allowBlank="1" showInputMessage="1" showErrorMessage="1" sqref="A5 A10 A15 A20 A25 A30 A35 A40 J14 J18 J22 J26">
      <formula1>VLMänner</formula1>
    </dataValidation>
  </dataValidations>
  <printOptions horizontalCentered="1" verticalCentered="1"/>
  <pageMargins left="0.984251968503937" right="0.984251968503937" top="0.1968503937007874" bottom="0.1968503937007874" header="0" footer="0"/>
  <pageSetup fitToHeight="1" fitToWidth="1" horizontalDpi="600" verticalDpi="600" orientation="landscape" paperSize="9" scale="7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22">
      <selection activeCell="I15" sqref="I15"/>
    </sheetView>
  </sheetViews>
  <sheetFormatPr defaultColWidth="11.421875" defaultRowHeight="12.75"/>
  <cols>
    <col min="1" max="1" width="3.421875" style="98" customWidth="1"/>
    <col min="2" max="2" width="24.00390625" style="98" customWidth="1"/>
    <col min="3" max="3" width="22.421875" style="98" customWidth="1"/>
    <col min="4" max="4" width="5.140625" style="98" customWidth="1"/>
    <col min="5" max="7" width="5.8515625" style="98" customWidth="1"/>
    <col min="8" max="9" width="3.8515625" style="98" customWidth="1"/>
    <col min="10" max="10" width="2.00390625" style="98" customWidth="1"/>
    <col min="11" max="11" width="6.00390625" style="98" customWidth="1"/>
    <col min="12" max="12" width="11.28125" style="98" customWidth="1"/>
    <col min="13" max="16384" width="11.421875" style="98" customWidth="1"/>
  </cols>
  <sheetData>
    <row r="1" spans="1:10" ht="35.25">
      <c r="A1" s="656" t="s">
        <v>269</v>
      </c>
      <c r="B1" s="656"/>
      <c r="C1" s="656"/>
      <c r="D1" s="656"/>
      <c r="E1" s="656"/>
      <c r="F1" s="656"/>
      <c r="G1" s="656"/>
      <c r="H1" s="656"/>
      <c r="I1" s="656"/>
      <c r="J1" s="214"/>
    </row>
    <row r="2" spans="1:10" ht="12.75">
      <c r="A2" s="177"/>
      <c r="B2" s="178"/>
      <c r="C2" s="178"/>
      <c r="D2" s="177"/>
      <c r="E2" s="177"/>
      <c r="F2" s="177"/>
      <c r="G2" s="177"/>
      <c r="H2" s="177"/>
      <c r="I2" s="177"/>
      <c r="J2" s="177"/>
    </row>
    <row r="3" spans="1:10" ht="15">
      <c r="A3" s="179" t="s">
        <v>699</v>
      </c>
      <c r="B3" s="179"/>
      <c r="C3" s="179"/>
      <c r="D3" s="180" t="s">
        <v>701</v>
      </c>
      <c r="E3" s="180"/>
      <c r="F3" s="180"/>
      <c r="G3" s="180"/>
      <c r="H3" s="180"/>
      <c r="I3" s="180"/>
      <c r="J3" s="180"/>
    </row>
    <row r="4" spans="1:10" ht="12.75" customHeight="1">
      <c r="A4" s="177"/>
      <c r="B4" s="178"/>
      <c r="C4" s="178"/>
      <c r="D4" s="177"/>
      <c r="E4" s="177"/>
      <c r="F4" s="177"/>
      <c r="G4" s="177"/>
      <c r="H4" s="177"/>
      <c r="I4" s="177"/>
      <c r="J4" s="177"/>
    </row>
    <row r="5" spans="1:9" ht="16.5">
      <c r="A5" s="181" t="s">
        <v>100</v>
      </c>
      <c r="B5" s="182"/>
      <c r="C5" s="182"/>
      <c r="D5" s="183" t="s">
        <v>1</v>
      </c>
      <c r="E5" s="184"/>
      <c r="F5" s="184"/>
      <c r="G5" s="184"/>
      <c r="H5" s="184"/>
      <c r="I5" s="185"/>
    </row>
    <row r="6" spans="1:10" ht="16.5">
      <c r="A6" s="186" t="s">
        <v>3</v>
      </c>
      <c r="B6" s="429" t="s">
        <v>4</v>
      </c>
      <c r="C6" s="187" t="s">
        <v>5</v>
      </c>
      <c r="D6" s="188" t="s">
        <v>6</v>
      </c>
      <c r="E6" s="215" t="s">
        <v>7</v>
      </c>
      <c r="F6" s="216" t="s">
        <v>8</v>
      </c>
      <c r="G6" s="216" t="s">
        <v>9</v>
      </c>
      <c r="H6" s="216" t="s">
        <v>10</v>
      </c>
      <c r="I6" s="217" t="s">
        <v>11</v>
      </c>
      <c r="J6" s="218"/>
    </row>
    <row r="7" spans="1:19" ht="18.75" customHeight="1">
      <c r="A7" s="193">
        <v>37</v>
      </c>
      <c r="B7" s="389" t="s">
        <v>374</v>
      </c>
      <c r="C7" s="276" t="s">
        <v>15</v>
      </c>
      <c r="D7" s="194">
        <v>0.4131944444444444</v>
      </c>
      <c r="E7" s="72">
        <v>395</v>
      </c>
      <c r="F7" s="49">
        <v>229</v>
      </c>
      <c r="G7" s="73">
        <f aca="true" t="shared" si="0" ref="G7:G38">IF(SUM(E7,F7)&gt;0,SUM(E7,F7),"")</f>
        <v>624</v>
      </c>
      <c r="H7" s="74">
        <v>3</v>
      </c>
      <c r="I7" s="99">
        <f aca="true" t="shared" si="1" ref="I7:I15">RANK(G7,$G$7:$G$38)</f>
        <v>1</v>
      </c>
      <c r="J7" s="200"/>
      <c r="L7" s="584"/>
      <c r="M7" s="226"/>
      <c r="N7" s="224"/>
      <c r="O7" s="320"/>
      <c r="P7" s="321"/>
      <c r="Q7" s="538"/>
      <c r="R7" s="323"/>
      <c r="S7" s="539"/>
    </row>
    <row r="8" spans="1:19" ht="18.75" customHeight="1">
      <c r="A8" s="196">
        <v>39</v>
      </c>
      <c r="B8" s="631" t="s">
        <v>657</v>
      </c>
      <c r="C8" s="275" t="s">
        <v>178</v>
      </c>
      <c r="D8" s="197"/>
      <c r="E8" s="72">
        <v>375</v>
      </c>
      <c r="F8" s="49">
        <v>217</v>
      </c>
      <c r="G8" s="73">
        <f t="shared" si="0"/>
        <v>592</v>
      </c>
      <c r="H8" s="76">
        <v>4</v>
      </c>
      <c r="I8" s="75">
        <f t="shared" si="1"/>
        <v>2</v>
      </c>
      <c r="J8" s="200"/>
      <c r="L8" s="584"/>
      <c r="M8" s="226"/>
      <c r="N8" s="224"/>
      <c r="O8" s="320"/>
      <c r="P8" s="321"/>
      <c r="Q8" s="538"/>
      <c r="R8" s="323"/>
      <c r="S8" s="539"/>
    </row>
    <row r="9" spans="1:19" ht="18.75" customHeight="1">
      <c r="A9" s="193">
        <v>50</v>
      </c>
      <c r="B9" s="390" t="s">
        <v>377</v>
      </c>
      <c r="C9" s="276" t="s">
        <v>376</v>
      </c>
      <c r="D9" s="197"/>
      <c r="E9" s="72">
        <v>389</v>
      </c>
      <c r="F9" s="49">
        <v>194</v>
      </c>
      <c r="G9" s="73">
        <f t="shared" si="0"/>
        <v>583</v>
      </c>
      <c r="H9" s="76">
        <v>3</v>
      </c>
      <c r="I9" s="75">
        <f t="shared" si="1"/>
        <v>3</v>
      </c>
      <c r="L9" s="584"/>
      <c r="M9" s="540"/>
      <c r="N9" s="224"/>
      <c r="O9" s="320"/>
      <c r="P9" s="618"/>
      <c r="Q9" s="619"/>
      <c r="R9" s="620"/>
      <c r="S9" s="621"/>
    </row>
    <row r="10" spans="1:19" ht="18.75" customHeight="1">
      <c r="A10" s="196">
        <v>62</v>
      </c>
      <c r="B10" s="390" t="s">
        <v>418</v>
      </c>
      <c r="C10" s="276" t="s">
        <v>416</v>
      </c>
      <c r="D10" s="197"/>
      <c r="E10" s="72">
        <v>395</v>
      </c>
      <c r="F10" s="49">
        <v>180</v>
      </c>
      <c r="G10" s="73">
        <f t="shared" si="0"/>
        <v>575</v>
      </c>
      <c r="H10" s="76">
        <v>3</v>
      </c>
      <c r="I10" s="75">
        <f t="shared" si="1"/>
        <v>4</v>
      </c>
      <c r="L10" s="225"/>
      <c r="M10" s="226"/>
      <c r="N10" s="224"/>
      <c r="O10" s="320"/>
      <c r="P10" s="321"/>
      <c r="Q10" s="538"/>
      <c r="R10" s="323"/>
      <c r="S10" s="539"/>
    </row>
    <row r="11" spans="1:19" ht="18.75" customHeight="1">
      <c r="A11" s="193">
        <v>63</v>
      </c>
      <c r="B11" s="389" t="s">
        <v>283</v>
      </c>
      <c r="C11" s="275" t="s">
        <v>240</v>
      </c>
      <c r="D11" s="197"/>
      <c r="E11" s="605">
        <v>381</v>
      </c>
      <c r="F11" s="49">
        <v>191</v>
      </c>
      <c r="G11" s="73">
        <f t="shared" si="0"/>
        <v>572</v>
      </c>
      <c r="H11" s="76">
        <v>7</v>
      </c>
      <c r="I11" s="75">
        <f t="shared" si="1"/>
        <v>5</v>
      </c>
      <c r="L11" s="584"/>
      <c r="M11" s="226"/>
      <c r="N11" s="224"/>
      <c r="O11" s="320"/>
      <c r="P11" s="321"/>
      <c r="Q11" s="538"/>
      <c r="R11" s="323"/>
      <c r="S11" s="539"/>
    </row>
    <row r="12" spans="1:19" ht="18.75" customHeight="1">
      <c r="A12" s="196">
        <v>64</v>
      </c>
      <c r="B12" s="608" t="s">
        <v>658</v>
      </c>
      <c r="C12" s="519" t="s">
        <v>178</v>
      </c>
      <c r="D12" s="197"/>
      <c r="E12" s="605">
        <v>382</v>
      </c>
      <c r="F12" s="49">
        <v>185</v>
      </c>
      <c r="G12" s="73">
        <f t="shared" si="0"/>
        <v>567</v>
      </c>
      <c r="H12" s="76">
        <v>1</v>
      </c>
      <c r="I12" s="75">
        <f t="shared" si="1"/>
        <v>6</v>
      </c>
      <c r="J12" s="200"/>
      <c r="L12" s="584"/>
      <c r="M12" s="226"/>
      <c r="N12" s="224"/>
      <c r="O12" s="320"/>
      <c r="P12" s="321"/>
      <c r="Q12" s="622"/>
      <c r="R12" s="323"/>
      <c r="S12" s="539"/>
    </row>
    <row r="13" spans="1:19" ht="18.75" customHeight="1">
      <c r="A13" s="193">
        <v>58</v>
      </c>
      <c r="B13" s="593" t="s">
        <v>414</v>
      </c>
      <c r="C13" s="276" t="s">
        <v>179</v>
      </c>
      <c r="D13" s="198"/>
      <c r="E13" s="72">
        <v>388</v>
      </c>
      <c r="F13" s="49">
        <v>175</v>
      </c>
      <c r="G13" s="73">
        <f t="shared" si="0"/>
        <v>563</v>
      </c>
      <c r="H13" s="76">
        <v>4</v>
      </c>
      <c r="I13" s="75">
        <f t="shared" si="1"/>
        <v>7</v>
      </c>
      <c r="J13" s="200"/>
      <c r="L13" s="623"/>
      <c r="M13" s="540"/>
      <c r="N13" s="224"/>
      <c r="O13" s="320"/>
      <c r="P13" s="321"/>
      <c r="Q13" s="538"/>
      <c r="R13" s="323"/>
      <c r="S13" s="539"/>
    </row>
    <row r="14" spans="1:19" ht="18.75" customHeight="1">
      <c r="A14" s="196">
        <v>47</v>
      </c>
      <c r="B14" s="389" t="s">
        <v>338</v>
      </c>
      <c r="C14" s="617" t="s">
        <v>339</v>
      </c>
      <c r="D14" s="197"/>
      <c r="E14" s="72">
        <v>356</v>
      </c>
      <c r="F14" s="49">
        <v>203</v>
      </c>
      <c r="G14" s="73">
        <f t="shared" si="0"/>
        <v>559</v>
      </c>
      <c r="H14" s="76">
        <v>4</v>
      </c>
      <c r="I14" s="75">
        <f t="shared" si="1"/>
        <v>8</v>
      </c>
      <c r="J14" s="200"/>
      <c r="L14" s="624"/>
      <c r="M14" s="625"/>
      <c r="N14" s="224"/>
      <c r="O14" s="320"/>
      <c r="P14" s="321"/>
      <c r="Q14" s="538"/>
      <c r="R14" s="323"/>
      <c r="S14" s="539"/>
    </row>
    <row r="15" spans="1:19" ht="18.75" customHeight="1">
      <c r="A15" s="193">
        <v>57</v>
      </c>
      <c r="B15" s="593" t="s">
        <v>420</v>
      </c>
      <c r="C15" s="276" t="s">
        <v>413</v>
      </c>
      <c r="D15" s="197">
        <v>0.6041666666666666</v>
      </c>
      <c r="E15" s="72">
        <v>356</v>
      </c>
      <c r="F15" s="49">
        <v>202</v>
      </c>
      <c r="G15" s="73">
        <f t="shared" si="0"/>
        <v>558</v>
      </c>
      <c r="H15" s="76">
        <v>1</v>
      </c>
      <c r="I15" s="75">
        <f t="shared" si="1"/>
        <v>9</v>
      </c>
      <c r="L15" s="626"/>
      <c r="M15" s="540"/>
      <c r="N15" s="224"/>
      <c r="O15" s="320"/>
      <c r="P15" s="321"/>
      <c r="Q15" s="538"/>
      <c r="R15" s="323"/>
      <c r="S15" s="539"/>
    </row>
    <row r="16" spans="1:19" ht="18.75" customHeight="1">
      <c r="A16" s="196">
        <v>51</v>
      </c>
      <c r="B16" s="389" t="s">
        <v>378</v>
      </c>
      <c r="C16" s="276" t="s">
        <v>376</v>
      </c>
      <c r="D16" s="197"/>
      <c r="E16" s="72">
        <v>360</v>
      </c>
      <c r="F16" s="49">
        <v>198</v>
      </c>
      <c r="G16" s="73">
        <f t="shared" si="0"/>
        <v>558</v>
      </c>
      <c r="H16" s="76">
        <v>4</v>
      </c>
      <c r="I16" s="75">
        <f>RANK(G16,$G$7:$G$38)+1</f>
        <v>10</v>
      </c>
      <c r="L16" s="626"/>
      <c r="M16" s="540"/>
      <c r="N16" s="224"/>
      <c r="O16" s="320"/>
      <c r="P16" s="321"/>
      <c r="Q16" s="538"/>
      <c r="R16" s="323"/>
      <c r="S16" s="539"/>
    </row>
    <row r="17" spans="1:19" ht="18.75" customHeight="1">
      <c r="A17" s="193">
        <v>44</v>
      </c>
      <c r="B17" s="608" t="s">
        <v>737</v>
      </c>
      <c r="C17" s="519" t="s">
        <v>416</v>
      </c>
      <c r="D17" s="197"/>
      <c r="E17" s="72">
        <v>375</v>
      </c>
      <c r="F17" s="49">
        <v>182</v>
      </c>
      <c r="G17" s="73">
        <f t="shared" si="0"/>
        <v>557</v>
      </c>
      <c r="H17" s="76">
        <v>3</v>
      </c>
      <c r="I17" s="75">
        <f>RANK(G17,$G$7:$G$38)</f>
        <v>11</v>
      </c>
      <c r="J17" s="200"/>
      <c r="L17" s="225"/>
      <c r="M17" s="226"/>
      <c r="N17" s="224"/>
      <c r="O17" s="320"/>
      <c r="P17" s="321"/>
      <c r="Q17" s="622"/>
      <c r="R17" s="323"/>
      <c r="S17" s="539"/>
    </row>
    <row r="18" spans="1:19" ht="18.75" customHeight="1">
      <c r="A18" s="196">
        <v>40</v>
      </c>
      <c r="B18" s="614" t="s">
        <v>709</v>
      </c>
      <c r="C18" s="573" t="s">
        <v>15</v>
      </c>
      <c r="D18" s="197"/>
      <c r="E18" s="72">
        <v>381</v>
      </c>
      <c r="F18" s="49">
        <v>176</v>
      </c>
      <c r="G18" s="73">
        <f t="shared" si="0"/>
        <v>557</v>
      </c>
      <c r="H18" s="76">
        <v>2</v>
      </c>
      <c r="I18" s="75">
        <f>RANK(G18,$G$7:$G$38)+1</f>
        <v>12</v>
      </c>
      <c r="J18" s="200"/>
      <c r="L18" s="586"/>
      <c r="M18" s="588"/>
      <c r="N18" s="224"/>
      <c r="O18" s="320"/>
      <c r="P18" s="321"/>
      <c r="Q18" s="538"/>
      <c r="R18" s="323"/>
      <c r="S18" s="539"/>
    </row>
    <row r="19" spans="1:19" ht="18.75" customHeight="1">
      <c r="A19" s="193">
        <v>46</v>
      </c>
      <c r="B19" s="374" t="s">
        <v>337</v>
      </c>
      <c r="C19" s="275" t="s">
        <v>231</v>
      </c>
      <c r="D19" s="197"/>
      <c r="E19" s="72">
        <v>353</v>
      </c>
      <c r="F19" s="49">
        <v>203</v>
      </c>
      <c r="G19" s="73">
        <f t="shared" si="0"/>
        <v>556</v>
      </c>
      <c r="H19" s="76">
        <v>8</v>
      </c>
      <c r="I19" s="75">
        <f aca="true" t="shared" si="2" ref="I19:I28">RANK(G19,$G$7:$G$38)</f>
        <v>13</v>
      </c>
      <c r="L19" s="627"/>
      <c r="M19" s="628"/>
      <c r="N19" s="224"/>
      <c r="O19" s="591"/>
      <c r="P19" s="321"/>
      <c r="Q19" s="538"/>
      <c r="R19" s="323"/>
      <c r="S19" s="539"/>
    </row>
    <row r="20" spans="1:19" ht="18.75" customHeight="1">
      <c r="A20" s="196">
        <v>34</v>
      </c>
      <c r="B20" s="389" t="s">
        <v>727</v>
      </c>
      <c r="C20" s="276" t="s">
        <v>241</v>
      </c>
      <c r="D20" s="197"/>
      <c r="E20" s="72">
        <v>370</v>
      </c>
      <c r="F20" s="49">
        <v>183</v>
      </c>
      <c r="G20" s="73">
        <f t="shared" si="0"/>
        <v>553</v>
      </c>
      <c r="H20" s="76">
        <v>6</v>
      </c>
      <c r="I20" s="75">
        <f t="shared" si="2"/>
        <v>14</v>
      </c>
      <c r="L20" s="225"/>
      <c r="M20" s="540"/>
      <c r="N20" s="224"/>
      <c r="O20" s="320"/>
      <c r="P20" s="321"/>
      <c r="Q20" s="538"/>
      <c r="R20" s="323"/>
      <c r="S20" s="539"/>
    </row>
    <row r="21" spans="1:19" ht="18.75" customHeight="1">
      <c r="A21" s="193">
        <v>36</v>
      </c>
      <c r="B21" s="433" t="s">
        <v>347</v>
      </c>
      <c r="C21" s="276" t="s">
        <v>360</v>
      </c>
      <c r="D21" s="197"/>
      <c r="E21" s="72">
        <v>376</v>
      </c>
      <c r="F21" s="49">
        <v>176</v>
      </c>
      <c r="G21" s="73">
        <f t="shared" si="0"/>
        <v>552</v>
      </c>
      <c r="H21" s="76">
        <v>8</v>
      </c>
      <c r="I21" s="75">
        <f t="shared" si="2"/>
        <v>15</v>
      </c>
      <c r="J21" s="200"/>
      <c r="L21" s="584"/>
      <c r="M21" s="540"/>
      <c r="N21" s="224"/>
      <c r="O21" s="320"/>
      <c r="P21" s="321"/>
      <c r="Q21" s="538"/>
      <c r="R21" s="323"/>
      <c r="S21" s="539"/>
    </row>
    <row r="22" spans="1:19" ht="18.75" customHeight="1">
      <c r="A22" s="196">
        <v>56</v>
      </c>
      <c r="B22" s="389" t="s">
        <v>336</v>
      </c>
      <c r="C22" s="276" t="s">
        <v>206</v>
      </c>
      <c r="D22" s="199"/>
      <c r="E22" s="72">
        <v>364</v>
      </c>
      <c r="F22" s="637">
        <v>183</v>
      </c>
      <c r="G22" s="73">
        <f t="shared" si="0"/>
        <v>547</v>
      </c>
      <c r="H22" s="94">
        <v>3</v>
      </c>
      <c r="I22" s="75">
        <f t="shared" si="2"/>
        <v>16</v>
      </c>
      <c r="J22" s="200"/>
      <c r="L22" s="586"/>
      <c r="M22" s="588"/>
      <c r="N22" s="224"/>
      <c r="O22" s="320"/>
      <c r="P22" s="321"/>
      <c r="Q22" s="538"/>
      <c r="R22" s="323"/>
      <c r="S22" s="539"/>
    </row>
    <row r="23" spans="1:19" ht="18.75" customHeight="1">
      <c r="A23" s="193">
        <v>33</v>
      </c>
      <c r="B23" s="389" t="s">
        <v>560</v>
      </c>
      <c r="C23" s="276" t="s">
        <v>561</v>
      </c>
      <c r="D23" s="197">
        <v>0.375</v>
      </c>
      <c r="E23" s="72">
        <v>394</v>
      </c>
      <c r="F23" s="49">
        <v>147</v>
      </c>
      <c r="G23" s="73">
        <f t="shared" si="0"/>
        <v>541</v>
      </c>
      <c r="H23" s="74">
        <v>7</v>
      </c>
      <c r="I23" s="75">
        <f t="shared" si="2"/>
        <v>17</v>
      </c>
      <c r="J23" s="200"/>
      <c r="L23" s="586"/>
      <c r="M23" s="588"/>
      <c r="N23" s="224"/>
      <c r="O23" s="320"/>
      <c r="P23" s="321"/>
      <c r="Q23" s="538"/>
      <c r="R23" s="323"/>
      <c r="S23" s="539"/>
    </row>
    <row r="24" spans="1:19" ht="18.75" customHeight="1">
      <c r="A24" s="196">
        <v>60</v>
      </c>
      <c r="B24" s="389" t="s">
        <v>654</v>
      </c>
      <c r="C24" s="276" t="s">
        <v>655</v>
      </c>
      <c r="D24" s="197"/>
      <c r="E24" s="72">
        <v>363</v>
      </c>
      <c r="F24" s="49">
        <v>171</v>
      </c>
      <c r="G24" s="73">
        <f t="shared" si="0"/>
        <v>534</v>
      </c>
      <c r="H24" s="74">
        <v>2</v>
      </c>
      <c r="I24" s="75">
        <f t="shared" si="2"/>
        <v>18</v>
      </c>
      <c r="J24" s="200"/>
      <c r="L24" s="584"/>
      <c r="M24" s="226"/>
      <c r="N24" s="224"/>
      <c r="O24" s="320"/>
      <c r="P24" s="321"/>
      <c r="Q24" s="538"/>
      <c r="R24" s="323"/>
      <c r="S24" s="539"/>
    </row>
    <row r="25" spans="1:19" ht="18.75" customHeight="1">
      <c r="A25" s="193">
        <v>59</v>
      </c>
      <c r="B25" s="614" t="s">
        <v>415</v>
      </c>
      <c r="C25" s="573" t="s">
        <v>413</v>
      </c>
      <c r="D25" s="197"/>
      <c r="E25" s="72">
        <v>353</v>
      </c>
      <c r="F25" s="49">
        <v>171</v>
      </c>
      <c r="G25" s="73">
        <f t="shared" si="0"/>
        <v>524</v>
      </c>
      <c r="H25" s="74">
        <v>11</v>
      </c>
      <c r="I25" s="75">
        <f t="shared" si="2"/>
        <v>19</v>
      </c>
      <c r="J25" s="200"/>
      <c r="L25" s="584"/>
      <c r="M25" s="226"/>
      <c r="N25" s="224"/>
      <c r="O25" s="320"/>
      <c r="P25" s="321"/>
      <c r="Q25" s="538"/>
      <c r="R25" s="323"/>
      <c r="S25" s="539"/>
    </row>
    <row r="26" spans="1:19" ht="18.75" customHeight="1">
      <c r="A26" s="196">
        <v>55</v>
      </c>
      <c r="B26" s="389" t="s">
        <v>419</v>
      </c>
      <c r="C26" s="276" t="s">
        <v>413</v>
      </c>
      <c r="D26" s="197"/>
      <c r="E26" s="72">
        <v>369</v>
      </c>
      <c r="F26" s="49">
        <v>154</v>
      </c>
      <c r="G26" s="73">
        <f t="shared" si="0"/>
        <v>523</v>
      </c>
      <c r="H26" s="74">
        <v>7</v>
      </c>
      <c r="I26" s="75">
        <f t="shared" si="2"/>
        <v>20</v>
      </c>
      <c r="J26" s="200"/>
      <c r="L26" s="584"/>
      <c r="M26" s="226"/>
      <c r="N26" s="224"/>
      <c r="O26" s="320"/>
      <c r="P26" s="321"/>
      <c r="Q26" s="538"/>
      <c r="R26" s="323"/>
      <c r="S26" s="539"/>
    </row>
    <row r="27" spans="1:19" ht="18.75" customHeight="1">
      <c r="A27" s="193">
        <v>61</v>
      </c>
      <c r="B27" s="389" t="s">
        <v>656</v>
      </c>
      <c r="C27" s="275" t="s">
        <v>365</v>
      </c>
      <c r="D27" s="197">
        <v>0.642361111111111</v>
      </c>
      <c r="E27" s="72">
        <v>389</v>
      </c>
      <c r="F27" s="49">
        <v>130</v>
      </c>
      <c r="G27" s="73">
        <f t="shared" si="0"/>
        <v>519</v>
      </c>
      <c r="H27" s="74">
        <v>15</v>
      </c>
      <c r="I27" s="75">
        <f t="shared" si="2"/>
        <v>21</v>
      </c>
      <c r="J27" s="200"/>
      <c r="L27" s="584"/>
      <c r="M27" s="226"/>
      <c r="N27" s="224"/>
      <c r="O27" s="320"/>
      <c r="P27" s="321"/>
      <c r="Q27" s="538"/>
      <c r="R27" s="323"/>
      <c r="S27" s="539"/>
    </row>
    <row r="28" spans="1:19" ht="18.75" customHeight="1">
      <c r="A28" s="196">
        <v>43</v>
      </c>
      <c r="B28" s="374" t="s">
        <v>417</v>
      </c>
      <c r="C28" s="276" t="s">
        <v>29</v>
      </c>
      <c r="D28" s="197"/>
      <c r="E28" s="72">
        <v>354</v>
      </c>
      <c r="F28" s="49">
        <v>164</v>
      </c>
      <c r="G28" s="77">
        <f t="shared" si="0"/>
        <v>518</v>
      </c>
      <c r="H28" s="74">
        <v>2</v>
      </c>
      <c r="I28" s="75">
        <f t="shared" si="2"/>
        <v>22</v>
      </c>
      <c r="L28" s="584"/>
      <c r="M28" s="226"/>
      <c r="N28" s="224"/>
      <c r="O28" s="320"/>
      <c r="P28" s="321"/>
      <c r="Q28" s="538"/>
      <c r="R28" s="323"/>
      <c r="S28" s="539"/>
    </row>
    <row r="29" spans="1:19" ht="18.75" customHeight="1">
      <c r="A29" s="193">
        <v>49</v>
      </c>
      <c r="B29" s="608" t="s">
        <v>652</v>
      </c>
      <c r="C29" s="632" t="s">
        <v>457</v>
      </c>
      <c r="D29" s="197">
        <v>0.5277777777777778</v>
      </c>
      <c r="E29" s="72">
        <v>370</v>
      </c>
      <c r="F29" s="49">
        <v>148</v>
      </c>
      <c r="G29" s="73">
        <f t="shared" si="0"/>
        <v>518</v>
      </c>
      <c r="H29" s="74">
        <v>8</v>
      </c>
      <c r="I29" s="75">
        <f>RANK(G29,$G$7:$G$38)+1</f>
        <v>23</v>
      </c>
      <c r="J29" s="200"/>
      <c r="L29" s="584"/>
      <c r="M29" s="226"/>
      <c r="N29" s="224"/>
      <c r="O29" s="320"/>
      <c r="P29" s="321"/>
      <c r="Q29" s="538"/>
      <c r="R29" s="323"/>
      <c r="S29" s="539"/>
    </row>
    <row r="30" spans="1:19" ht="18.75" customHeight="1">
      <c r="A30" s="196">
        <v>38</v>
      </c>
      <c r="B30" s="389" t="s">
        <v>375</v>
      </c>
      <c r="C30" s="278" t="s">
        <v>376</v>
      </c>
      <c r="D30" s="197"/>
      <c r="E30" s="72">
        <v>360</v>
      </c>
      <c r="F30" s="49">
        <v>156</v>
      </c>
      <c r="G30" s="77">
        <f t="shared" si="0"/>
        <v>516</v>
      </c>
      <c r="H30" s="74">
        <v>9</v>
      </c>
      <c r="I30" s="75">
        <f aca="true" t="shared" si="3" ref="I30:I38">RANK(G30,$G$7:$G$38)</f>
        <v>24</v>
      </c>
      <c r="J30" s="200"/>
      <c r="L30" s="584"/>
      <c r="M30" s="226"/>
      <c r="N30" s="224"/>
      <c r="O30" s="320"/>
      <c r="P30" s="629"/>
      <c r="Q30" s="538"/>
      <c r="R30" s="323"/>
      <c r="S30" s="539"/>
    </row>
    <row r="31" spans="1:19" ht="18.75" customHeight="1">
      <c r="A31" s="193">
        <v>48</v>
      </c>
      <c r="B31" s="608" t="s">
        <v>651</v>
      </c>
      <c r="C31" s="632" t="s">
        <v>457</v>
      </c>
      <c r="D31" s="197"/>
      <c r="E31" s="72">
        <v>340</v>
      </c>
      <c r="F31" s="49">
        <v>175</v>
      </c>
      <c r="G31" s="73">
        <f t="shared" si="0"/>
        <v>515</v>
      </c>
      <c r="H31" s="74">
        <v>5</v>
      </c>
      <c r="I31" s="75">
        <f t="shared" si="3"/>
        <v>25</v>
      </c>
      <c r="J31" s="200"/>
      <c r="L31" s="584"/>
      <c r="M31" s="226"/>
      <c r="N31" s="224"/>
      <c r="O31" s="320"/>
      <c r="P31" s="321"/>
      <c r="Q31" s="538"/>
      <c r="R31" s="323"/>
      <c r="S31" s="539"/>
    </row>
    <row r="32" spans="1:19" ht="18.75" customHeight="1">
      <c r="A32" s="196">
        <v>54</v>
      </c>
      <c r="B32" s="390" t="s">
        <v>566</v>
      </c>
      <c r="C32" s="278" t="s">
        <v>543</v>
      </c>
      <c r="D32" s="197"/>
      <c r="E32" s="72">
        <v>349</v>
      </c>
      <c r="F32" s="49">
        <v>159</v>
      </c>
      <c r="G32" s="73">
        <f t="shared" si="0"/>
        <v>508</v>
      </c>
      <c r="H32" s="74">
        <v>10</v>
      </c>
      <c r="I32" s="75">
        <f t="shared" si="3"/>
        <v>26</v>
      </c>
      <c r="J32" s="200"/>
      <c r="L32" s="584"/>
      <c r="M32" s="226"/>
      <c r="N32" s="224"/>
      <c r="O32" s="320"/>
      <c r="P32" s="321"/>
      <c r="Q32" s="538"/>
      <c r="R32" s="323"/>
      <c r="S32" s="539"/>
    </row>
    <row r="33" spans="1:19" ht="18.75" customHeight="1">
      <c r="A33" s="193">
        <v>52</v>
      </c>
      <c r="B33" s="389" t="s">
        <v>562</v>
      </c>
      <c r="C33" s="276" t="s">
        <v>563</v>
      </c>
      <c r="D33" s="197"/>
      <c r="E33" s="72">
        <v>349</v>
      </c>
      <c r="F33" s="49">
        <v>158</v>
      </c>
      <c r="G33" s="73">
        <f t="shared" si="0"/>
        <v>507</v>
      </c>
      <c r="H33" s="74">
        <v>11</v>
      </c>
      <c r="I33" s="75">
        <f t="shared" si="3"/>
        <v>27</v>
      </c>
      <c r="L33" s="624"/>
      <c r="M33" s="625"/>
      <c r="N33" s="224"/>
      <c r="O33" s="320"/>
      <c r="P33" s="321"/>
      <c r="Q33" s="538"/>
      <c r="R33" s="323"/>
      <c r="S33" s="539"/>
    </row>
    <row r="34" spans="1:19" ht="18.75" customHeight="1">
      <c r="A34" s="196">
        <v>42</v>
      </c>
      <c r="B34" s="360" t="s">
        <v>335</v>
      </c>
      <c r="C34" s="617" t="s">
        <v>306</v>
      </c>
      <c r="D34" s="197"/>
      <c r="E34" s="72">
        <v>326</v>
      </c>
      <c r="F34" s="49">
        <v>175</v>
      </c>
      <c r="G34" s="73">
        <f t="shared" si="0"/>
        <v>501</v>
      </c>
      <c r="H34" s="74">
        <v>13</v>
      </c>
      <c r="I34" s="75">
        <f t="shared" si="3"/>
        <v>28</v>
      </c>
      <c r="J34" s="200"/>
      <c r="L34" s="584"/>
      <c r="M34" s="226"/>
      <c r="N34" s="224"/>
      <c r="O34" s="320"/>
      <c r="P34" s="321"/>
      <c r="Q34" s="538"/>
      <c r="R34" s="323"/>
      <c r="S34" s="539"/>
    </row>
    <row r="35" spans="1:19" ht="18.75" customHeight="1">
      <c r="A35" s="193">
        <v>53</v>
      </c>
      <c r="B35" s="389" t="s">
        <v>564</v>
      </c>
      <c r="C35" s="278" t="s">
        <v>565</v>
      </c>
      <c r="D35" s="197">
        <v>0.5659722222222222</v>
      </c>
      <c r="E35" s="233">
        <v>316</v>
      </c>
      <c r="F35" s="49">
        <v>178</v>
      </c>
      <c r="G35" s="73">
        <f t="shared" si="0"/>
        <v>494</v>
      </c>
      <c r="H35" s="74">
        <v>12</v>
      </c>
      <c r="I35" s="75">
        <f t="shared" si="3"/>
        <v>29</v>
      </c>
      <c r="J35" s="200"/>
      <c r="L35" s="584"/>
      <c r="M35" s="540"/>
      <c r="N35" s="224"/>
      <c r="O35" s="320"/>
      <c r="P35" s="321"/>
      <c r="Q35" s="538"/>
      <c r="R35" s="323"/>
      <c r="S35" s="539"/>
    </row>
    <row r="36" spans="1:19" ht="18.75" customHeight="1">
      <c r="A36" s="196">
        <v>41</v>
      </c>
      <c r="B36" s="360" t="s">
        <v>333</v>
      </c>
      <c r="C36" s="275" t="s">
        <v>334</v>
      </c>
      <c r="D36" s="197">
        <v>0.4513888888888889</v>
      </c>
      <c r="E36" s="233">
        <v>347</v>
      </c>
      <c r="F36" s="49">
        <v>138</v>
      </c>
      <c r="G36" s="73">
        <f t="shared" si="0"/>
        <v>485</v>
      </c>
      <c r="H36" s="74">
        <v>13</v>
      </c>
      <c r="I36" s="75">
        <f t="shared" si="3"/>
        <v>30</v>
      </c>
      <c r="L36" s="584"/>
      <c r="M36" s="226"/>
      <c r="N36" s="224"/>
      <c r="O36" s="320"/>
      <c r="P36" s="321"/>
      <c r="Q36" s="538"/>
      <c r="R36" s="323"/>
      <c r="S36" s="539"/>
    </row>
    <row r="37" spans="1:19" ht="18.75" customHeight="1">
      <c r="A37" s="193">
        <v>35</v>
      </c>
      <c r="B37" s="396" t="s">
        <v>346</v>
      </c>
      <c r="C37" s="375" t="s">
        <v>364</v>
      </c>
      <c r="D37" s="197"/>
      <c r="E37" s="634">
        <v>357</v>
      </c>
      <c r="F37" s="636">
        <v>120</v>
      </c>
      <c r="G37" s="378">
        <f t="shared" si="0"/>
        <v>477</v>
      </c>
      <c r="H37" s="638">
        <v>15</v>
      </c>
      <c r="I37" s="379">
        <f t="shared" si="3"/>
        <v>31</v>
      </c>
      <c r="L37" s="584"/>
      <c r="M37" s="540"/>
      <c r="N37" s="224"/>
      <c r="O37" s="629"/>
      <c r="P37" s="321"/>
      <c r="Q37" s="538"/>
      <c r="R37" s="323"/>
      <c r="S37" s="539"/>
    </row>
    <row r="38" spans="1:19" ht="18.75" customHeight="1">
      <c r="A38" s="201">
        <v>45</v>
      </c>
      <c r="B38" s="630" t="s">
        <v>653</v>
      </c>
      <c r="C38" s="633" t="s">
        <v>334</v>
      </c>
      <c r="D38" s="230">
        <v>0.4895833333333333</v>
      </c>
      <c r="E38" s="635" t="s">
        <v>708</v>
      </c>
      <c r="F38" s="135"/>
      <c r="G38" s="136">
        <f t="shared" si="0"/>
      </c>
      <c r="H38" s="319"/>
      <c r="I38" s="155" t="e">
        <f t="shared" si="3"/>
        <v>#VALUE!</v>
      </c>
      <c r="L38" s="586"/>
      <c r="M38" s="588"/>
      <c r="N38" s="224"/>
      <c r="O38" s="629"/>
      <c r="P38" s="321"/>
      <c r="Q38" s="538"/>
      <c r="R38" s="323"/>
      <c r="S38" s="539"/>
    </row>
    <row r="39" spans="1:10" ht="15" customHeight="1">
      <c r="A39" s="223"/>
      <c r="B39" s="225"/>
      <c r="C39" s="232"/>
      <c r="D39" s="224"/>
      <c r="E39" s="200"/>
      <c r="G39" s="55"/>
      <c r="H39" s="55"/>
      <c r="I39" s="55"/>
      <c r="J39" s="55"/>
    </row>
    <row r="40" spans="1:10" ht="15" customHeight="1">
      <c r="A40" s="223"/>
      <c r="B40" s="324" t="s">
        <v>609</v>
      </c>
      <c r="C40" s="232"/>
      <c r="D40" s="574" t="s">
        <v>738</v>
      </c>
      <c r="E40" s="200"/>
      <c r="G40" s="55"/>
      <c r="H40" s="55"/>
      <c r="I40" s="55"/>
      <c r="J40" s="55"/>
    </row>
    <row r="41" spans="1:10" ht="15" customHeight="1">
      <c r="A41" s="223"/>
      <c r="B41" s="225"/>
      <c r="C41" s="232"/>
      <c r="D41" s="224"/>
      <c r="E41" s="200"/>
      <c r="G41" s="55"/>
      <c r="H41" s="55"/>
      <c r="I41" s="55"/>
      <c r="J41" s="55"/>
    </row>
    <row r="42" spans="1:10" ht="15" customHeight="1">
      <c r="A42" s="223"/>
      <c r="B42" s="225"/>
      <c r="C42" s="232"/>
      <c r="D42" s="224"/>
      <c r="E42" s="200"/>
      <c r="G42" s="55"/>
      <c r="H42" s="55"/>
      <c r="I42" s="55"/>
      <c r="J42" s="55"/>
    </row>
    <row r="43" spans="1:10" ht="18.75" customHeight="1">
      <c r="A43" s="202" t="s">
        <v>270</v>
      </c>
      <c r="B43" s="225"/>
      <c r="C43" s="232"/>
      <c r="D43" s="224"/>
      <c r="E43" s="200"/>
      <c r="G43" s="55"/>
      <c r="H43" s="55"/>
      <c r="I43" s="55"/>
      <c r="J43" s="55"/>
    </row>
    <row r="44" spans="2:10" ht="12.75" customHeight="1">
      <c r="B44" s="225"/>
      <c r="C44" s="232"/>
      <c r="D44" s="224"/>
      <c r="E44" s="200"/>
      <c r="G44" s="55"/>
      <c r="H44" s="55"/>
      <c r="I44" s="55"/>
      <c r="J44" s="55"/>
    </row>
    <row r="45" spans="1:8" ht="15.75" customHeight="1">
      <c r="A45" s="90" t="s">
        <v>271</v>
      </c>
      <c r="E45" s="56"/>
      <c r="F45" s="56"/>
      <c r="G45" s="56"/>
      <c r="H45" s="56"/>
    </row>
    <row r="46" spans="1:8" ht="12.75" customHeight="1">
      <c r="A46" s="202"/>
      <c r="E46" s="56"/>
      <c r="F46" s="56"/>
      <c r="G46" s="56"/>
      <c r="H46" s="56"/>
    </row>
    <row r="47" ht="17.25" customHeight="1">
      <c r="A47" s="40" t="s">
        <v>471</v>
      </c>
    </row>
    <row r="48" ht="15.75">
      <c r="A48" s="90"/>
    </row>
    <row r="49" ht="12.75" customHeight="1"/>
    <row r="50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A1:I1"/>
  </mergeCells>
  <conditionalFormatting sqref="B1:B12 B14:B65536">
    <cfRule type="duplicateValues" priority="43" dxfId="0" stopIfTrue="1">
      <formula>AND(COUNTIF($B$1:$B$12,B1)+COUNTIF($B$14:$B$65536,B1)&gt;1,NOT(ISBLANK(B1)))</formula>
    </cfRule>
    <cfRule type="duplicateValues" priority="44" dxfId="0" stopIfTrue="1">
      <formula>AND(COUNTIF($B$1:$B$12,B1)+COUNTIF($B$14:$B$65536,B1)&gt;1,NOT(ISBLANK(B1)))</formula>
    </cfRule>
  </conditionalFormatting>
  <conditionalFormatting sqref="B13">
    <cfRule type="duplicateValues" priority="41" dxfId="0" stopIfTrue="1">
      <formula>AND(COUNTIF($B$13:$B$13,B13)&gt;1,NOT(ISBLANK(B13)))</formula>
    </cfRule>
    <cfRule type="duplicateValues" priority="42" dxfId="0" stopIfTrue="1">
      <formula>AND(COUNTIF($B$13:$B$13,B13)&gt;1,NOT(ISBLANK(B13)))</formula>
    </cfRule>
  </conditionalFormatting>
  <conditionalFormatting sqref="E7:E18 E20:E33">
    <cfRule type="cellIs" priority="7" dxfId="3" operator="lessThan" stopIfTrue="1">
      <formula>360</formula>
    </cfRule>
    <cfRule type="cellIs" priority="8" dxfId="34" operator="between" stopIfTrue="1">
      <formula>360</formula>
      <formula>399</formula>
    </cfRule>
    <cfRule type="cellIs" priority="9" dxfId="33" operator="greaterThanOrEqual" stopIfTrue="1">
      <formula>400</formula>
    </cfRule>
  </conditionalFormatting>
  <conditionalFormatting sqref="E7:F8 E9:E18 E20:E33">
    <cfRule type="cellIs" priority="6" dxfId="32" operator="equal" stopIfTrue="1">
      <formula>""</formula>
    </cfRule>
  </conditionalFormatting>
  <conditionalFormatting sqref="E34:F38">
    <cfRule type="cellIs" priority="13" dxfId="32" operator="equal" stopIfTrue="1">
      <formula>""</formula>
    </cfRule>
  </conditionalFormatting>
  <conditionalFormatting sqref="F7:F29">
    <cfRule type="cellIs" priority="10" dxfId="3" operator="lessThan" stopIfTrue="1">
      <formula>140</formula>
    </cfRule>
    <cfRule type="cellIs" priority="11" dxfId="7" operator="between" stopIfTrue="1">
      <formula>140</formula>
      <formula>199</formula>
    </cfRule>
    <cfRule type="cellIs" priority="12" dxfId="8" operator="greaterThanOrEqual" stopIfTrue="1">
      <formula>200</formula>
    </cfRule>
  </conditionalFormatting>
  <conditionalFormatting sqref="F9:F33">
    <cfRule type="cellIs" priority="2" dxfId="32" operator="equal" stopIfTrue="1">
      <formula>""</formula>
    </cfRule>
  </conditionalFormatting>
  <conditionalFormatting sqref="F30">
    <cfRule type="cellIs" priority="3" dxfId="3" operator="lessThan" stopIfTrue="1">
      <formula>140</formula>
    </cfRule>
    <cfRule type="cellIs" priority="4" dxfId="7" operator="between" stopIfTrue="1">
      <formula>140</formula>
      <formula>199</formula>
    </cfRule>
    <cfRule type="cellIs" priority="5" dxfId="8" operator="greaterThanOrEqual" stopIfTrue="1">
      <formula>200</formula>
    </cfRule>
  </conditionalFormatting>
  <conditionalFormatting sqref="F31:F38 E38">
    <cfRule type="cellIs" priority="14" dxfId="3" operator="lessThan" stopIfTrue="1">
      <formula>140</formula>
    </cfRule>
    <cfRule type="cellIs" priority="15" dxfId="7" operator="between" stopIfTrue="1">
      <formula>140</formula>
      <formula>199</formula>
    </cfRule>
    <cfRule type="cellIs" priority="16" dxfId="8" operator="greaterThanOrEqual" stopIfTrue="1">
      <formula>200</formula>
    </cfRule>
  </conditionalFormatting>
  <conditionalFormatting sqref="G7:G38">
    <cfRule type="cellIs" priority="72" dxfId="3" operator="lessThan" stopIfTrue="1">
      <formula>500</formula>
    </cfRule>
    <cfRule type="cellIs" priority="73" dxfId="7" operator="between" stopIfTrue="1">
      <formula>501</formula>
      <formula>549</formula>
    </cfRule>
    <cfRule type="cellIs" priority="74" dxfId="8" operator="greaterThanOrEqual" stopIfTrue="1">
      <formula>550</formula>
    </cfRule>
  </conditionalFormatting>
  <conditionalFormatting sqref="H7:H38">
    <cfRule type="cellIs" priority="1" dxfId="32" operator="equal" stopIfTrue="1">
      <formula>""</formula>
    </cfRule>
  </conditionalFormatting>
  <conditionalFormatting sqref="I7:I38">
    <cfRule type="cellIs" priority="68" dxfId="7" operator="between" stopIfTrue="1">
      <formula>1</formula>
      <formula>8</formula>
    </cfRule>
    <cfRule type="cellIs" priority="69" dxfId="3" operator="greaterThanOrEqual" stopIfTrue="1">
      <formula>9</formula>
    </cfRule>
  </conditionalFormatting>
  <conditionalFormatting sqref="J7:J22 E39:E44">
    <cfRule type="cellIs" priority="114" dxfId="7" operator="between" stopIfTrue="1">
      <formula>1</formula>
      <formula>8</formula>
    </cfRule>
    <cfRule type="cellIs" priority="115" dxfId="3" operator="greaterThanOrEqual" stopIfTrue="1">
      <formula>9</formula>
    </cfRule>
  </conditionalFormatting>
  <conditionalFormatting sqref="L7:L12 L14:L38">
    <cfRule type="duplicateValues" priority="19" dxfId="0" stopIfTrue="1">
      <formula>AND(COUNTIF($L$7:$L$12,L7)+COUNTIF($L$14:$L$38,L7)&gt;1,NOT(ISBLANK(L7)))</formula>
    </cfRule>
    <cfRule type="duplicateValues" priority="20" dxfId="0" stopIfTrue="1">
      <formula>AND(COUNTIF($L$7:$L$12,L7)+COUNTIF($L$14:$L$38,L7)&gt;1,NOT(ISBLANK(L7)))</formula>
    </cfRule>
  </conditionalFormatting>
  <conditionalFormatting sqref="L13">
    <cfRule type="duplicateValues" priority="17" dxfId="0" stopIfTrue="1">
      <formula>AND(COUNTIF($L$13:$L$13,L13)&gt;1,NOT(ISBLANK(L13)))</formula>
    </cfRule>
    <cfRule type="duplicateValues" priority="18" dxfId="0" stopIfTrue="1">
      <formula>AND(COUNTIF($L$13:$L$13,L13)&gt;1,NOT(ISBLANK(L13)))</formula>
    </cfRule>
  </conditionalFormatting>
  <conditionalFormatting sqref="O7:O18 O20:O33">
    <cfRule type="cellIs" priority="26" dxfId="3" operator="lessThan" stopIfTrue="1">
      <formula>360</formula>
    </cfRule>
    <cfRule type="cellIs" priority="27" dxfId="34" operator="between" stopIfTrue="1">
      <formula>360</formula>
      <formula>399</formula>
    </cfRule>
    <cfRule type="cellIs" priority="28" dxfId="33" operator="greaterThanOrEqual" stopIfTrue="1">
      <formula>400</formula>
    </cfRule>
  </conditionalFormatting>
  <conditionalFormatting sqref="O7:P8 O9:O18 O20:O33">
    <cfRule type="cellIs" priority="25" dxfId="32" operator="equal" stopIfTrue="1">
      <formula>""</formula>
    </cfRule>
  </conditionalFormatting>
  <conditionalFormatting sqref="P7:P29">
    <cfRule type="cellIs" priority="29" dxfId="3" operator="lessThan" stopIfTrue="1">
      <formula>140</formula>
    </cfRule>
    <cfRule type="cellIs" priority="30" dxfId="7" operator="between" stopIfTrue="1">
      <formula>140</formula>
      <formula>199</formula>
    </cfRule>
    <cfRule type="cellIs" priority="31" dxfId="8" operator="greaterThanOrEqual" stopIfTrue="1">
      <formula>200</formula>
    </cfRule>
  </conditionalFormatting>
  <conditionalFormatting sqref="P9:P33">
    <cfRule type="cellIs" priority="21" dxfId="32" operator="equal" stopIfTrue="1">
      <formula>""</formula>
    </cfRule>
  </conditionalFormatting>
  <conditionalFormatting sqref="P30">
    <cfRule type="cellIs" priority="22" dxfId="3" operator="lessThan" stopIfTrue="1">
      <formula>140</formula>
    </cfRule>
    <cfRule type="cellIs" priority="23" dxfId="7" operator="between" stopIfTrue="1">
      <formula>140</formula>
      <formula>199</formula>
    </cfRule>
    <cfRule type="cellIs" priority="24" dxfId="8" operator="greaterThanOrEqual" stopIfTrue="1">
      <formula>200</formula>
    </cfRule>
  </conditionalFormatting>
  <conditionalFormatting sqref="P31:P38 O38">
    <cfRule type="cellIs" priority="33" dxfId="3" operator="lessThan" stopIfTrue="1">
      <formula>140</formula>
    </cfRule>
    <cfRule type="cellIs" priority="34" dxfId="7" operator="between" stopIfTrue="1">
      <formula>140</formula>
      <formula>199</formula>
    </cfRule>
    <cfRule type="cellIs" priority="35" dxfId="8" operator="greaterThanOrEqual" stopIfTrue="1">
      <formula>200</formula>
    </cfRule>
  </conditionalFormatting>
  <conditionalFormatting sqref="Q7:Q38">
    <cfRule type="cellIs" priority="38" dxfId="3" operator="lessThan" stopIfTrue="1">
      <formula>500</formula>
    </cfRule>
    <cfRule type="cellIs" priority="39" dxfId="7" operator="between" stopIfTrue="1">
      <formula>501</formula>
      <formula>549</formula>
    </cfRule>
    <cfRule type="cellIs" priority="40" dxfId="8" operator="greaterThanOrEqual" stopIfTrue="1">
      <formula>550</formula>
    </cfRule>
  </conditionalFormatting>
  <conditionalFormatting sqref="R7:R38 O34:P38">
    <cfRule type="cellIs" priority="32" dxfId="32" operator="equal" stopIfTrue="1">
      <formula>""</formula>
    </cfRule>
  </conditionalFormatting>
  <conditionalFormatting sqref="S7:S38">
    <cfRule type="cellIs" priority="36" dxfId="7" operator="between" stopIfTrue="1">
      <formula>1</formula>
      <formula>9</formula>
    </cfRule>
    <cfRule type="cellIs" priority="37" dxfId="3" operator="greaterThanOrEqual" stopIfTrue="1">
      <formula>10</formula>
    </cfRule>
  </conditionalFormatting>
  <printOptions horizontalCentered="1"/>
  <pageMargins left="0.31496062992125984" right="0.11811023622047245" top="0.3937007874015748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B14">
      <selection activeCell="J45" sqref="J45:J46"/>
    </sheetView>
  </sheetViews>
  <sheetFormatPr defaultColWidth="11.421875" defaultRowHeight="12.75"/>
  <cols>
    <col min="1" max="1" width="23.7109375" style="98" customWidth="1"/>
    <col min="2" max="5" width="6.421875" style="98" customWidth="1"/>
    <col min="6" max="8" width="4.140625" style="98" customWidth="1"/>
    <col min="9" max="9" width="6.8515625" style="98" customWidth="1"/>
    <col min="10" max="10" width="25.28125" style="98" customWidth="1"/>
    <col min="11" max="14" width="6.421875" style="98" customWidth="1"/>
    <col min="15" max="15" width="4.140625" style="98" customWidth="1"/>
    <col min="16" max="16" width="4.7109375" style="98" customWidth="1"/>
    <col min="17" max="17" width="4.140625" style="165" customWidth="1"/>
    <col min="18" max="18" width="11.421875" style="98" customWidth="1"/>
    <col min="19" max="26" width="5.7109375" style="98" hidden="1" customWidth="1"/>
    <col min="27" max="16384" width="11.421875" style="98" customWidth="1"/>
  </cols>
  <sheetData>
    <row r="1" spans="1:25" ht="35.25" customHeight="1">
      <c r="A1" s="204" t="s">
        <v>182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204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"/>
      <c r="S2" s="2"/>
      <c r="T2" s="2"/>
      <c r="U2" s="2"/>
      <c r="V2" s="2"/>
      <c r="W2" s="2"/>
      <c r="X2" s="2"/>
      <c r="Y2" s="2"/>
    </row>
    <row r="3" spans="1:25" s="260" customFormat="1" ht="18.75" customHeight="1">
      <c r="A3" s="671" t="s">
        <v>175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286"/>
      <c r="S3" s="286"/>
      <c r="T3" s="286"/>
      <c r="U3" s="286"/>
      <c r="V3" s="286"/>
      <c r="W3" s="286"/>
      <c r="X3" s="286"/>
      <c r="Y3" s="286"/>
    </row>
    <row r="4" spans="1:12" ht="15">
      <c r="A4" s="677" t="s">
        <v>291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</row>
    <row r="5" spans="1:16" ht="14.25">
      <c r="A5" s="165" t="s">
        <v>31</v>
      </c>
      <c r="B5" s="169" t="s">
        <v>32</v>
      </c>
      <c r="C5" s="169" t="s">
        <v>33</v>
      </c>
      <c r="D5" s="169" t="s">
        <v>34</v>
      </c>
      <c r="E5" s="169" t="s">
        <v>35</v>
      </c>
      <c r="F5" s="170" t="s">
        <v>36</v>
      </c>
      <c r="G5" s="165"/>
      <c r="H5" s="169" t="s">
        <v>37</v>
      </c>
      <c r="I5" s="169"/>
      <c r="K5" s="165"/>
      <c r="L5" s="165"/>
      <c r="M5" s="165"/>
      <c r="N5" s="165"/>
      <c r="O5" s="165"/>
      <c r="P5" s="165"/>
    </row>
    <row r="6" spans="1:16" ht="15" customHeight="1">
      <c r="A6" s="399" t="s">
        <v>374</v>
      </c>
      <c r="B6" s="46">
        <v>93</v>
      </c>
      <c r="C6" s="47">
        <f>E6-B6</f>
        <v>52</v>
      </c>
      <c r="D6" s="46">
        <v>1</v>
      </c>
      <c r="E6" s="46">
        <v>145</v>
      </c>
      <c r="F6" s="101">
        <f>IF(E6&gt;E11,1,IF(E6&lt;E11,0,0.5))</f>
        <v>1</v>
      </c>
      <c r="G6" s="663">
        <f>SUM(F6:F9)</f>
        <v>4</v>
      </c>
      <c r="H6" s="657">
        <v>0</v>
      </c>
      <c r="I6" s="277"/>
      <c r="J6" s="173"/>
      <c r="K6" s="165"/>
      <c r="L6" s="165"/>
      <c r="M6" s="165"/>
      <c r="N6" s="165"/>
      <c r="O6" s="165"/>
      <c r="P6" s="165"/>
    </row>
    <row r="7" spans="1:16" ht="15" customHeight="1">
      <c r="A7" s="174" t="str">
        <f>IF(ISERROR(INDEX('U23m'!$C$7:$C$14,MATCH(Fin_U23m!A6,VLJunioren,0))),"",INDEX('U23m'!$C$7:$C$14,MATCH(Fin_U23m!A6,VLJunioren,0)))</f>
        <v>KSV 1991 Freital</v>
      </c>
      <c r="B7" s="46">
        <v>92</v>
      </c>
      <c r="C7" s="47">
        <f>E7-B7</f>
        <v>56</v>
      </c>
      <c r="D7" s="46">
        <v>1</v>
      </c>
      <c r="E7" s="46">
        <v>148</v>
      </c>
      <c r="F7" s="101">
        <f>IF(E7&gt;E12,1,IF(E7&lt;E12,0,0.5))</f>
        <v>1</v>
      </c>
      <c r="G7" s="664"/>
      <c r="H7" s="689"/>
      <c r="I7" s="279"/>
      <c r="J7" s="173"/>
      <c r="K7" s="165"/>
      <c r="L7" s="165"/>
      <c r="M7" s="165"/>
      <c r="N7" s="165"/>
      <c r="O7" s="165"/>
      <c r="P7" s="165"/>
    </row>
    <row r="8" spans="1:16" ht="15" customHeight="1">
      <c r="A8" s="685">
        <f>SUM(E6:E9)</f>
        <v>575</v>
      </c>
      <c r="B8" s="46">
        <v>85</v>
      </c>
      <c r="C8" s="47">
        <f>E8-B8</f>
        <v>45</v>
      </c>
      <c r="D8" s="46">
        <v>0</v>
      </c>
      <c r="E8" s="46">
        <v>130</v>
      </c>
      <c r="F8" s="101">
        <f>IF(E8&gt;E13,1,IF(E8&lt;E13,0,0.5))</f>
        <v>1</v>
      </c>
      <c r="G8" s="664"/>
      <c r="H8" s="689"/>
      <c r="I8" s="279"/>
      <c r="J8" s="173"/>
      <c r="K8" s="165"/>
      <c r="L8" s="165"/>
      <c r="M8" s="165"/>
      <c r="N8" s="165"/>
      <c r="O8" s="165"/>
      <c r="P8" s="165"/>
    </row>
    <row r="9" spans="1:16" ht="15" customHeight="1">
      <c r="A9" s="691"/>
      <c r="B9" s="46">
        <v>98</v>
      </c>
      <c r="C9" s="47">
        <f>E9-B9</f>
        <v>54</v>
      </c>
      <c r="D9" s="46">
        <v>1</v>
      </c>
      <c r="E9" s="46">
        <v>152</v>
      </c>
      <c r="F9" s="101">
        <f>IF(E9&gt;E14,1,IF(E9&lt;E14,0,0.5))</f>
        <v>1</v>
      </c>
      <c r="G9" s="664"/>
      <c r="H9" s="690"/>
      <c r="I9" s="279"/>
      <c r="J9" s="173"/>
      <c r="K9" s="165"/>
      <c r="L9" s="165"/>
      <c r="M9" s="165"/>
      <c r="N9" s="165"/>
      <c r="O9" s="165"/>
      <c r="P9" s="165"/>
    </row>
    <row r="10" spans="1:16" ht="15" customHeight="1">
      <c r="A10" s="673" t="s">
        <v>109</v>
      </c>
      <c r="B10" s="674"/>
      <c r="C10" s="674"/>
      <c r="D10" s="674"/>
      <c r="E10" s="674"/>
      <c r="F10" s="674"/>
      <c r="G10" s="674"/>
      <c r="H10" s="694"/>
      <c r="I10" s="211"/>
      <c r="J10" s="173"/>
      <c r="K10" s="165"/>
      <c r="L10" s="165"/>
      <c r="M10" s="165"/>
      <c r="N10" s="165"/>
      <c r="O10" s="165"/>
      <c r="P10" s="165"/>
    </row>
    <row r="11" spans="1:17" ht="15" customHeight="1">
      <c r="A11" s="645" t="s">
        <v>420</v>
      </c>
      <c r="B11" s="46">
        <v>0</v>
      </c>
      <c r="C11" s="47">
        <f>E11-B11</f>
        <v>0</v>
      </c>
      <c r="D11" s="46"/>
      <c r="E11" s="46">
        <v>0</v>
      </c>
      <c r="F11" s="101">
        <f>IF(E11&gt;E6,1,IF(E11&lt;E6,0,0.5))</f>
        <v>0</v>
      </c>
      <c r="G11" s="663">
        <f>SUM(F11:F14)</f>
        <v>0</v>
      </c>
      <c r="H11" s="657">
        <v>0</v>
      </c>
      <c r="I11" s="279"/>
      <c r="J11" s="684" t="s">
        <v>98</v>
      </c>
      <c r="K11" s="684"/>
      <c r="L11" s="684"/>
      <c r="M11" s="684"/>
      <c r="N11" s="684"/>
      <c r="O11" s="684"/>
      <c r="P11" s="684"/>
      <c r="Q11" s="684"/>
    </row>
    <row r="12" spans="1:17" ht="15" customHeight="1">
      <c r="A12" s="646" t="s">
        <v>612</v>
      </c>
      <c r="B12" s="46">
        <v>0</v>
      </c>
      <c r="C12" s="47">
        <f>E12-B12</f>
        <v>0</v>
      </c>
      <c r="D12" s="46"/>
      <c r="E12" s="46">
        <v>0</v>
      </c>
      <c r="F12" s="101">
        <f>IF(E12&gt;E7,1,IF(E12&lt;E7,0,0.5))</f>
        <v>0</v>
      </c>
      <c r="G12" s="664"/>
      <c r="H12" s="689"/>
      <c r="I12" s="280"/>
      <c r="J12" s="684"/>
      <c r="K12" s="684"/>
      <c r="L12" s="684"/>
      <c r="M12" s="684"/>
      <c r="N12" s="684"/>
      <c r="O12" s="684"/>
      <c r="P12" s="684"/>
      <c r="Q12" s="684"/>
    </row>
    <row r="13" spans="1:16" ht="15" customHeight="1">
      <c r="A13" s="685">
        <f>SUM(E11:E14)</f>
        <v>0</v>
      </c>
      <c r="B13" s="46">
        <v>0</v>
      </c>
      <c r="C13" s="47">
        <f>E13-B13</f>
        <v>0</v>
      </c>
      <c r="D13" s="46"/>
      <c r="E13" s="46">
        <v>0</v>
      </c>
      <c r="F13" s="101">
        <f>IF(E13&gt;E8,1,IF(E13&lt;E8,0,0.5))</f>
        <v>0</v>
      </c>
      <c r="G13" s="664"/>
      <c r="H13" s="689"/>
      <c r="I13" s="280"/>
      <c r="J13" s="165"/>
      <c r="K13" s="165"/>
      <c r="L13" s="165"/>
      <c r="M13" s="165"/>
      <c r="N13" s="165"/>
      <c r="O13" s="165"/>
      <c r="P13" s="165"/>
    </row>
    <row r="14" spans="1:26" ht="15" customHeight="1">
      <c r="A14" s="691"/>
      <c r="B14" s="46">
        <v>0</v>
      </c>
      <c r="C14" s="47">
        <f>E14-B14</f>
        <v>0</v>
      </c>
      <c r="D14" s="46"/>
      <c r="E14" s="46">
        <v>0</v>
      </c>
      <c r="F14" s="101">
        <f>IF(E14&gt;E9,1,IF(E14&lt;E9,0,0.5))</f>
        <v>0</v>
      </c>
      <c r="G14" s="664"/>
      <c r="H14" s="690"/>
      <c r="I14" s="280"/>
      <c r="J14" s="205" t="s">
        <v>31</v>
      </c>
      <c r="K14" s="206" t="s">
        <v>32</v>
      </c>
      <c r="L14" s="206" t="s">
        <v>33</v>
      </c>
      <c r="M14" s="206" t="s">
        <v>34</v>
      </c>
      <c r="N14" s="206" t="s">
        <v>35</v>
      </c>
      <c r="O14" s="207" t="s">
        <v>36</v>
      </c>
      <c r="P14" s="205"/>
      <c r="Q14" s="206" t="s">
        <v>37</v>
      </c>
      <c r="S14" s="98" t="s">
        <v>95</v>
      </c>
      <c r="T14" s="98" t="s">
        <v>95</v>
      </c>
      <c r="U14" s="98" t="s">
        <v>95</v>
      </c>
      <c r="V14" s="98" t="s">
        <v>95</v>
      </c>
      <c r="W14" s="98" t="s">
        <v>36</v>
      </c>
      <c r="X14" s="98" t="s">
        <v>36</v>
      </c>
      <c r="Y14" s="98" t="s">
        <v>36</v>
      </c>
      <c r="Z14" s="98" t="s">
        <v>36</v>
      </c>
    </row>
    <row r="15" spans="1:26" ht="15" customHeight="1">
      <c r="A15" s="165"/>
      <c r="B15" s="169"/>
      <c r="C15" s="169"/>
      <c r="D15" s="169"/>
      <c r="E15" s="169"/>
      <c r="F15" s="170"/>
      <c r="G15" s="165"/>
      <c r="H15" s="165"/>
      <c r="I15" s="165"/>
      <c r="J15" s="399" t="s">
        <v>374</v>
      </c>
      <c r="K15" s="46">
        <v>90</v>
      </c>
      <c r="L15" s="47">
        <f aca="true" t="shared" si="0" ref="L15:L30">N15-K15</f>
        <v>51</v>
      </c>
      <c r="M15" s="46">
        <v>1</v>
      </c>
      <c r="N15" s="46">
        <v>141</v>
      </c>
      <c r="O15" s="101">
        <f>W15</f>
        <v>2</v>
      </c>
      <c r="P15" s="663">
        <f>SUM(O15:O18)</f>
        <v>8</v>
      </c>
      <c r="Q15" s="662"/>
      <c r="R15" s="279"/>
      <c r="S15" s="98">
        <f aca="true" t="shared" si="1" ref="S15:S30">N15</f>
        <v>141</v>
      </c>
      <c r="T15" s="98">
        <f>N19</f>
        <v>153</v>
      </c>
      <c r="U15" s="98">
        <f>N23</f>
        <v>143</v>
      </c>
      <c r="V15" s="98">
        <f>N27</f>
        <v>126</v>
      </c>
      <c r="W15" s="98">
        <f>IF(S15="","",5-_xlfn.RANK.AVG(S15,$S15:$V15,0))</f>
        <v>2</v>
      </c>
      <c r="X15" s="98">
        <f aca="true" t="shared" si="2" ref="X15:Z18">IF(T15="","",5-_xlfn.RANK.AVG(T15,$S15:$V15,0))</f>
        <v>4</v>
      </c>
      <c r="Y15" s="98">
        <f t="shared" si="2"/>
        <v>3</v>
      </c>
      <c r="Z15" s="98">
        <f t="shared" si="2"/>
        <v>1</v>
      </c>
    </row>
    <row r="16" spans="1:26" ht="15" customHeight="1">
      <c r="A16" s="399" t="s">
        <v>657</v>
      </c>
      <c r="B16" s="46">
        <v>78</v>
      </c>
      <c r="C16" s="47">
        <f>E16-B16</f>
        <v>27</v>
      </c>
      <c r="D16" s="46">
        <v>2</v>
      </c>
      <c r="E16" s="46">
        <v>105</v>
      </c>
      <c r="F16" s="101">
        <f>IF(E16&gt;E21,1,IF(E16&lt;E21,0,0.5))</f>
        <v>0</v>
      </c>
      <c r="G16" s="663">
        <f>SUM(F16:F19)</f>
        <v>1.5</v>
      </c>
      <c r="H16" s="657"/>
      <c r="J16" s="174" t="str">
        <f>IF(ISERROR(INDEX('U23m'!$C$7:$C$14,MATCH(Fin_U23m!J15,VLJunioren,0))),"",INDEX('U23m'!$C$7:$C$14,MATCH(Fin_U23m!J15,VLJunioren,0)))</f>
        <v>KSV 1991 Freital</v>
      </c>
      <c r="K16" s="46">
        <v>93</v>
      </c>
      <c r="L16" s="47">
        <f t="shared" si="0"/>
        <v>44</v>
      </c>
      <c r="M16" s="46">
        <v>0</v>
      </c>
      <c r="N16" s="46">
        <v>137</v>
      </c>
      <c r="O16" s="101">
        <f>W16</f>
        <v>2</v>
      </c>
      <c r="P16" s="664"/>
      <c r="Q16" s="662"/>
      <c r="R16" s="386"/>
      <c r="S16" s="98">
        <f t="shared" si="1"/>
        <v>137</v>
      </c>
      <c r="T16" s="98">
        <f>N20</f>
        <v>153</v>
      </c>
      <c r="U16" s="98">
        <f>N24</f>
        <v>127</v>
      </c>
      <c r="V16" s="98">
        <f>N28</f>
        <v>159</v>
      </c>
      <c r="W16" s="98">
        <f>IF(S16="","",5-_xlfn.RANK.AVG(S16,$S16:$V16,0))</f>
        <v>2</v>
      </c>
      <c r="X16" s="98">
        <f t="shared" si="2"/>
        <v>3</v>
      </c>
      <c r="Y16" s="98">
        <f t="shared" si="2"/>
        <v>1</v>
      </c>
      <c r="Z16" s="98">
        <f t="shared" si="2"/>
        <v>4</v>
      </c>
    </row>
    <row r="17" spans="1:26" ht="15" customHeight="1">
      <c r="A17" s="174" t="str">
        <f>IF(ISERROR(INDEX('U23m'!$C$7:$C$14,MATCH(Fin_U23m!A16,VLJunioren,0))),"",INDEX('U23m'!$C$7:$C$14,MATCH(Fin_U23m!A16,VLJunioren,0)))</f>
        <v>SG Lückersdorf-Gelenau</v>
      </c>
      <c r="B17" s="46">
        <v>77</v>
      </c>
      <c r="C17" s="47">
        <f>E17-B17</f>
        <v>42</v>
      </c>
      <c r="D17" s="46">
        <v>0</v>
      </c>
      <c r="E17" s="46">
        <v>119</v>
      </c>
      <c r="F17" s="101">
        <f>IF(E17&gt;E22,1,IF(E17&lt;E22,0,0.5))</f>
        <v>0</v>
      </c>
      <c r="G17" s="664"/>
      <c r="H17" s="689"/>
      <c r="I17" s="281"/>
      <c r="J17" s="685">
        <f>SUM(N15:N18)</f>
        <v>546</v>
      </c>
      <c r="K17" s="46">
        <v>87</v>
      </c>
      <c r="L17" s="47">
        <f t="shared" si="0"/>
        <v>31</v>
      </c>
      <c r="M17" s="46">
        <v>2</v>
      </c>
      <c r="N17" s="46">
        <v>118</v>
      </c>
      <c r="O17" s="101">
        <f>W17</f>
        <v>1</v>
      </c>
      <c r="P17" s="664"/>
      <c r="Q17" s="662"/>
      <c r="R17" s="386" t="s">
        <v>754</v>
      </c>
      <c r="S17" s="98">
        <f t="shared" si="1"/>
        <v>118</v>
      </c>
      <c r="T17" s="98">
        <f>N21</f>
        <v>151</v>
      </c>
      <c r="U17" s="98">
        <f>N25</f>
        <v>138</v>
      </c>
      <c r="V17" s="98">
        <f>N29</f>
        <v>139</v>
      </c>
      <c r="W17" s="98">
        <f>IF(S17="","",5-_xlfn.RANK.AVG(S17,$S17:$V17,0))</f>
        <v>1</v>
      </c>
      <c r="X17" s="98">
        <f t="shared" si="2"/>
        <v>4</v>
      </c>
      <c r="Y17" s="98">
        <f t="shared" si="2"/>
        <v>2</v>
      </c>
      <c r="Z17" s="98">
        <f t="shared" si="2"/>
        <v>3</v>
      </c>
    </row>
    <row r="18" spans="1:26" ht="15" customHeight="1" thickBot="1">
      <c r="A18" s="685">
        <f>SUM(E16:E19)</f>
        <v>497</v>
      </c>
      <c r="B18" s="46">
        <v>90</v>
      </c>
      <c r="C18" s="47">
        <f>E18-B18</f>
        <v>51</v>
      </c>
      <c r="D18" s="46">
        <v>0</v>
      </c>
      <c r="E18" s="46">
        <v>141</v>
      </c>
      <c r="F18" s="101">
        <f>IF(E18&gt;E23,1,IF(E18&lt;E23,0,0.5))</f>
        <v>1</v>
      </c>
      <c r="G18" s="664"/>
      <c r="H18" s="689"/>
      <c r="I18" s="281"/>
      <c r="J18" s="686"/>
      <c r="K18" s="46">
        <v>89</v>
      </c>
      <c r="L18" s="47">
        <f t="shared" si="0"/>
        <v>61</v>
      </c>
      <c r="M18" s="46">
        <v>1</v>
      </c>
      <c r="N18" s="46">
        <v>150</v>
      </c>
      <c r="O18" s="101">
        <f>W18</f>
        <v>3</v>
      </c>
      <c r="P18" s="660"/>
      <c r="Q18" s="657"/>
      <c r="R18" s="386"/>
      <c r="S18" s="98">
        <f t="shared" si="1"/>
        <v>150</v>
      </c>
      <c r="T18" s="98">
        <f>N22</f>
        <v>125</v>
      </c>
      <c r="U18" s="98">
        <f>N26</f>
        <v>174</v>
      </c>
      <c r="V18" s="98">
        <f>N30</f>
        <v>142</v>
      </c>
      <c r="W18" s="98">
        <f>IF(S18="","",5-_xlfn.RANK.AVG(S18,$S18:$V18,0))</f>
        <v>3</v>
      </c>
      <c r="X18" s="98">
        <f t="shared" si="2"/>
        <v>1</v>
      </c>
      <c r="Y18" s="98">
        <f t="shared" si="2"/>
        <v>4</v>
      </c>
      <c r="Z18" s="98">
        <f t="shared" si="2"/>
        <v>2</v>
      </c>
    </row>
    <row r="19" spans="1:19" ht="15" customHeight="1">
      <c r="A19" s="691"/>
      <c r="B19" s="46">
        <v>97</v>
      </c>
      <c r="C19" s="47">
        <f>E19-B19</f>
        <v>35</v>
      </c>
      <c r="D19" s="46">
        <v>0</v>
      </c>
      <c r="E19" s="46">
        <v>132</v>
      </c>
      <c r="F19" s="101">
        <f>IF(E19&gt;E24,1,IF(E19&lt;E24,0,0.5))</f>
        <v>0.5</v>
      </c>
      <c r="G19" s="664"/>
      <c r="H19" s="690"/>
      <c r="I19" s="281"/>
      <c r="J19" s="399" t="s">
        <v>414</v>
      </c>
      <c r="K19" s="46">
        <v>100</v>
      </c>
      <c r="L19" s="47">
        <f t="shared" si="0"/>
        <v>53</v>
      </c>
      <c r="M19" s="46">
        <v>2</v>
      </c>
      <c r="N19" s="46">
        <v>153</v>
      </c>
      <c r="O19" s="163">
        <f>X15</f>
        <v>4</v>
      </c>
      <c r="P19" s="687">
        <f>SUM(O19:O22)</f>
        <v>12</v>
      </c>
      <c r="Q19" s="688"/>
      <c r="R19" s="647" t="s">
        <v>724</v>
      </c>
      <c r="S19" s="98">
        <f t="shared" si="1"/>
        <v>153</v>
      </c>
    </row>
    <row r="20" spans="1:19" ht="15" customHeight="1">
      <c r="A20" s="673" t="s">
        <v>110</v>
      </c>
      <c r="B20" s="674"/>
      <c r="C20" s="674"/>
      <c r="D20" s="674"/>
      <c r="E20" s="674"/>
      <c r="F20" s="674"/>
      <c r="G20" s="674"/>
      <c r="H20" s="694"/>
      <c r="I20" s="211"/>
      <c r="J20" s="174" t="str">
        <f>IF(ISERROR(INDEX('U23m'!$C$7:$C$14,MATCH(Fin_U23m!J19,VLJunioren,0))),"",INDEX('U23m'!$C$7:$C$14,MATCH(Fin_U23m!J19,VLJunioren,0)))</f>
        <v>Königswarthaer SV</v>
      </c>
      <c r="K20" s="46">
        <v>101</v>
      </c>
      <c r="L20" s="47">
        <f t="shared" si="0"/>
        <v>52</v>
      </c>
      <c r="M20" s="46">
        <v>0</v>
      </c>
      <c r="N20" s="46">
        <v>153</v>
      </c>
      <c r="O20" s="101">
        <f>X16</f>
        <v>3</v>
      </c>
      <c r="P20" s="664"/>
      <c r="Q20" s="662"/>
      <c r="R20" s="387"/>
      <c r="S20" s="98">
        <f t="shared" si="1"/>
        <v>153</v>
      </c>
    </row>
    <row r="21" spans="1:19" ht="15" customHeight="1">
      <c r="A21" s="399" t="s">
        <v>414</v>
      </c>
      <c r="B21" s="46">
        <v>94</v>
      </c>
      <c r="C21" s="47">
        <f>E21-B21</f>
        <v>36</v>
      </c>
      <c r="D21" s="46">
        <v>0</v>
      </c>
      <c r="E21" s="46">
        <v>130</v>
      </c>
      <c r="F21" s="101">
        <f>IF(E21&gt;E16,1,IF(E21&lt;E16,0,0.5))</f>
        <v>1</v>
      </c>
      <c r="G21" s="663">
        <f>SUM(F21:F24)</f>
        <v>2.5</v>
      </c>
      <c r="H21" s="657"/>
      <c r="I21" s="282"/>
      <c r="J21" s="685">
        <f>SUM(N19:N22)</f>
        <v>582</v>
      </c>
      <c r="K21" s="46">
        <v>91</v>
      </c>
      <c r="L21" s="47">
        <f t="shared" si="0"/>
        <v>60</v>
      </c>
      <c r="M21" s="46">
        <v>0</v>
      </c>
      <c r="N21" s="46">
        <v>151</v>
      </c>
      <c r="O21" s="101">
        <f>X17</f>
        <v>4</v>
      </c>
      <c r="P21" s="664"/>
      <c r="Q21" s="662"/>
      <c r="R21" s="387" t="s">
        <v>751</v>
      </c>
      <c r="S21" s="98">
        <f t="shared" si="1"/>
        <v>151</v>
      </c>
    </row>
    <row r="22" spans="1:19" ht="15" customHeight="1" thickBot="1">
      <c r="A22" s="174" t="str">
        <f>IF(ISERROR(INDEX('U23m'!$C$7:$C$14,MATCH(Fin_U23m!A21,VLJunioren,0))),"",INDEX('U23m'!$C$7:$C$14,MATCH(Fin_U23m!A21,VLJunioren,0)))</f>
        <v>Königswarthaer SV</v>
      </c>
      <c r="B22" s="46">
        <v>94</v>
      </c>
      <c r="C22" s="47">
        <f>E22-B22</f>
        <v>35</v>
      </c>
      <c r="D22" s="46">
        <v>1</v>
      </c>
      <c r="E22" s="46">
        <v>129</v>
      </c>
      <c r="F22" s="101">
        <f>IF(E22&gt;E17,1,IF(E22&lt;E17,0,0.5))</f>
        <v>1</v>
      </c>
      <c r="G22" s="664"/>
      <c r="H22" s="689"/>
      <c r="I22" s="279"/>
      <c r="J22" s="686"/>
      <c r="K22" s="46">
        <v>84</v>
      </c>
      <c r="L22" s="47">
        <f t="shared" si="0"/>
        <v>41</v>
      </c>
      <c r="M22" s="46">
        <v>1</v>
      </c>
      <c r="N22" s="46">
        <v>125</v>
      </c>
      <c r="O22" s="164">
        <f>X18</f>
        <v>1</v>
      </c>
      <c r="P22" s="660"/>
      <c r="Q22" s="657"/>
      <c r="R22" s="387"/>
      <c r="S22" s="98">
        <f t="shared" si="1"/>
        <v>125</v>
      </c>
    </row>
    <row r="23" spans="1:19" ht="15" customHeight="1">
      <c r="A23" s="685">
        <f>SUM(E21:E24)</f>
        <v>513</v>
      </c>
      <c r="B23" s="46">
        <v>96</v>
      </c>
      <c r="C23" s="47">
        <f>E23-B23</f>
        <v>26</v>
      </c>
      <c r="D23" s="46">
        <v>3</v>
      </c>
      <c r="E23" s="46">
        <v>122</v>
      </c>
      <c r="F23" s="101">
        <f>IF(E23&gt;E18,1,IF(E23&lt;E18,0,0.5))</f>
        <v>0</v>
      </c>
      <c r="G23" s="664"/>
      <c r="H23" s="689"/>
      <c r="I23" s="279"/>
      <c r="J23" s="399" t="s">
        <v>658</v>
      </c>
      <c r="K23" s="46">
        <v>93</v>
      </c>
      <c r="L23" s="47">
        <f t="shared" si="0"/>
        <v>50</v>
      </c>
      <c r="M23" s="46">
        <v>0</v>
      </c>
      <c r="N23" s="46">
        <v>143</v>
      </c>
      <c r="O23" s="163">
        <f>Y15</f>
        <v>3</v>
      </c>
      <c r="P23" s="687">
        <f>SUM(O23:O26)</f>
        <v>10</v>
      </c>
      <c r="Q23" s="688"/>
      <c r="R23" s="647" t="s">
        <v>724</v>
      </c>
      <c r="S23" s="98">
        <f t="shared" si="1"/>
        <v>143</v>
      </c>
    </row>
    <row r="24" spans="1:19" ht="15" customHeight="1">
      <c r="A24" s="691"/>
      <c r="B24" s="46">
        <v>78</v>
      </c>
      <c r="C24" s="47">
        <f>E24-B24</f>
        <v>54</v>
      </c>
      <c r="D24" s="46">
        <v>0</v>
      </c>
      <c r="E24" s="46">
        <v>132</v>
      </c>
      <c r="F24" s="101">
        <f>IF(E24&gt;E19,1,IF(E24&lt;E19,0,0.5))</f>
        <v>0.5</v>
      </c>
      <c r="G24" s="664"/>
      <c r="H24" s="690"/>
      <c r="I24" s="279"/>
      <c r="J24" s="228" t="str">
        <f>IF(ISERROR(INDEX('U23m'!$C$7:$C$14,MATCH(Fin_U23m!J23,VLJunioren,0))),"",INDEX('U23m'!$C$7:$C$14,MATCH(Fin_U23m!J23,VLJunioren,0)))</f>
        <v>SG Lückersdorf-Gelenau</v>
      </c>
      <c r="K24" s="46">
        <v>91</v>
      </c>
      <c r="L24" s="47">
        <f t="shared" si="0"/>
        <v>36</v>
      </c>
      <c r="M24" s="46">
        <v>1</v>
      </c>
      <c r="N24" s="46">
        <v>127</v>
      </c>
      <c r="O24" s="101">
        <f>Y16</f>
        <v>1</v>
      </c>
      <c r="P24" s="664"/>
      <c r="Q24" s="662"/>
      <c r="R24" s="387"/>
      <c r="S24" s="98">
        <f t="shared" si="1"/>
        <v>127</v>
      </c>
    </row>
    <row r="25" spans="1:19" ht="15" customHeight="1">
      <c r="A25" s="165"/>
      <c r="B25" s="169"/>
      <c r="C25" s="169"/>
      <c r="D25" s="169"/>
      <c r="E25" s="169"/>
      <c r="F25" s="170"/>
      <c r="G25" s="165"/>
      <c r="H25" s="165"/>
      <c r="I25" s="165"/>
      <c r="J25" s="685">
        <f>SUM(N23:N26)</f>
        <v>582</v>
      </c>
      <c r="K25" s="46">
        <v>102</v>
      </c>
      <c r="L25" s="47">
        <f t="shared" si="0"/>
        <v>36</v>
      </c>
      <c r="M25" s="46">
        <v>1</v>
      </c>
      <c r="N25" s="46">
        <v>138</v>
      </c>
      <c r="O25" s="101">
        <f>Y17</f>
        <v>2</v>
      </c>
      <c r="P25" s="664"/>
      <c r="Q25" s="662"/>
      <c r="R25" s="387" t="s">
        <v>752</v>
      </c>
      <c r="S25" s="98">
        <f t="shared" si="1"/>
        <v>138</v>
      </c>
    </row>
    <row r="26" spans="1:19" ht="15" customHeight="1" thickBot="1">
      <c r="A26" s="399" t="s">
        <v>377</v>
      </c>
      <c r="B26" s="46">
        <v>91</v>
      </c>
      <c r="C26" s="46">
        <f>E26-B26</f>
        <v>36</v>
      </c>
      <c r="D26" s="46">
        <v>2</v>
      </c>
      <c r="E26" s="46">
        <v>127</v>
      </c>
      <c r="F26" s="392">
        <f>IF(E26&gt;E31,1,IF(E26&lt;E31,0,0.5))</f>
        <v>0</v>
      </c>
      <c r="G26" s="692">
        <f>SUM(F26:F29)</f>
        <v>1</v>
      </c>
      <c r="H26" s="657"/>
      <c r="I26" s="277"/>
      <c r="J26" s="686"/>
      <c r="K26" s="46">
        <v>104</v>
      </c>
      <c r="L26" s="47">
        <f t="shared" si="0"/>
        <v>70</v>
      </c>
      <c r="M26" s="46">
        <v>0</v>
      </c>
      <c r="N26" s="46">
        <v>174</v>
      </c>
      <c r="O26" s="164">
        <f>Y18</f>
        <v>4</v>
      </c>
      <c r="P26" s="660"/>
      <c r="Q26" s="657"/>
      <c r="R26" s="387"/>
      <c r="S26" s="98">
        <f t="shared" si="1"/>
        <v>174</v>
      </c>
    </row>
    <row r="27" spans="1:19" ht="15" customHeight="1">
      <c r="A27" s="228" t="str">
        <f>IF(ISERROR(INDEX('U23m'!$C$7:$C$14,MATCH(Fin_U23m!A26,VLJunioren,0))),"",INDEX('U23m'!$C$7:$C$14,MATCH(Fin_U23m!A26,VLJunioren,0)))</f>
        <v>SV Medizin Bad Gottleuba</v>
      </c>
      <c r="B27" s="46">
        <v>87</v>
      </c>
      <c r="C27" s="46">
        <f>E27-B27</f>
        <v>54</v>
      </c>
      <c r="D27" s="46">
        <v>1</v>
      </c>
      <c r="E27" s="46">
        <v>141</v>
      </c>
      <c r="F27" s="392">
        <f>IF(E27&gt;E32,1,IF(E27&lt;E32,0,0.5))</f>
        <v>0</v>
      </c>
      <c r="G27" s="693"/>
      <c r="H27" s="689"/>
      <c r="I27" s="279"/>
      <c r="J27" s="399" t="s">
        <v>418</v>
      </c>
      <c r="K27" s="46">
        <v>88</v>
      </c>
      <c r="L27" s="47">
        <f t="shared" si="0"/>
        <v>38</v>
      </c>
      <c r="M27" s="46">
        <v>0</v>
      </c>
      <c r="N27" s="46">
        <v>126</v>
      </c>
      <c r="O27" s="163">
        <f>Z15</f>
        <v>1</v>
      </c>
      <c r="P27" s="687">
        <f>SUM(O27:O30)</f>
        <v>10</v>
      </c>
      <c r="Q27" s="688"/>
      <c r="R27" s="647" t="s">
        <v>724</v>
      </c>
      <c r="S27" s="98">
        <f t="shared" si="1"/>
        <v>126</v>
      </c>
    </row>
    <row r="28" spans="1:19" ht="15" customHeight="1">
      <c r="A28" s="685">
        <f>SUM(E26:E29)</f>
        <v>518</v>
      </c>
      <c r="B28" s="46">
        <v>81</v>
      </c>
      <c r="C28" s="46">
        <f>E28-B28</f>
        <v>41</v>
      </c>
      <c r="D28" s="46">
        <v>0</v>
      </c>
      <c r="E28" s="46">
        <v>122</v>
      </c>
      <c r="F28" s="392">
        <f>IF(E28&gt;E33,1,IF(E28&lt;E33,0,0.5))</f>
        <v>0</v>
      </c>
      <c r="G28" s="693"/>
      <c r="H28" s="689"/>
      <c r="I28" s="279"/>
      <c r="J28" s="174" t="str">
        <f>IF(ISERROR(INDEX('U23m'!$C$7:$C$14,MATCH(Fin_U23m!J27,VLJunioren,0))),"",INDEX('U23m'!$C$7:$C$14,MATCH(Fin_U23m!J27,VLJunioren,0)))</f>
        <v>Königsbrücker KV Weiß-Rot</v>
      </c>
      <c r="K28" s="46">
        <v>97</v>
      </c>
      <c r="L28" s="47">
        <f t="shared" si="0"/>
        <v>62</v>
      </c>
      <c r="M28" s="46">
        <v>2</v>
      </c>
      <c r="N28" s="46">
        <v>159</v>
      </c>
      <c r="O28" s="101">
        <f>Z16</f>
        <v>4</v>
      </c>
      <c r="P28" s="664"/>
      <c r="Q28" s="662"/>
      <c r="R28" s="387"/>
      <c r="S28" s="98">
        <f t="shared" si="1"/>
        <v>159</v>
      </c>
    </row>
    <row r="29" spans="1:19" ht="15" customHeight="1">
      <c r="A29" s="691"/>
      <c r="B29" s="46">
        <v>89</v>
      </c>
      <c r="C29" s="46">
        <f>E29-B29</f>
        <v>39</v>
      </c>
      <c r="D29" s="46">
        <v>1</v>
      </c>
      <c r="E29" s="46">
        <v>128</v>
      </c>
      <c r="F29" s="392">
        <f>IF(E29&gt;E34,1,IF(E29&lt;E34,0,0.5))</f>
        <v>1</v>
      </c>
      <c r="G29" s="693"/>
      <c r="H29" s="690"/>
      <c r="I29" s="279"/>
      <c r="J29" s="685">
        <f>SUM(N27:N30)</f>
        <v>566</v>
      </c>
      <c r="K29" s="46">
        <v>97</v>
      </c>
      <c r="L29" s="47">
        <f t="shared" si="0"/>
        <v>42</v>
      </c>
      <c r="M29" s="46">
        <v>1</v>
      </c>
      <c r="N29" s="46">
        <v>139</v>
      </c>
      <c r="O29" s="101">
        <f>Z17</f>
        <v>3</v>
      </c>
      <c r="P29" s="664"/>
      <c r="Q29" s="662"/>
      <c r="R29" s="388" t="s">
        <v>753</v>
      </c>
      <c r="S29" s="98">
        <f t="shared" si="1"/>
        <v>139</v>
      </c>
    </row>
    <row r="30" spans="1:19" ht="15" customHeight="1">
      <c r="A30" s="673" t="s">
        <v>111</v>
      </c>
      <c r="B30" s="674"/>
      <c r="C30" s="674"/>
      <c r="D30" s="674"/>
      <c r="E30" s="674"/>
      <c r="F30" s="674"/>
      <c r="G30" s="674"/>
      <c r="H30" s="694"/>
      <c r="I30" s="211"/>
      <c r="J30" s="691"/>
      <c r="K30" s="46">
        <v>97</v>
      </c>
      <c r="L30" s="47">
        <f t="shared" si="0"/>
        <v>45</v>
      </c>
      <c r="M30" s="46">
        <v>0</v>
      </c>
      <c r="N30" s="46">
        <v>142</v>
      </c>
      <c r="O30" s="164">
        <f>Z18</f>
        <v>2</v>
      </c>
      <c r="P30" s="664"/>
      <c r="Q30" s="662"/>
      <c r="R30" s="89"/>
      <c r="S30" s="98">
        <f t="shared" si="1"/>
        <v>142</v>
      </c>
    </row>
    <row r="31" spans="1:16" ht="15" customHeight="1">
      <c r="A31" s="399" t="s">
        <v>658</v>
      </c>
      <c r="B31" s="46">
        <v>100</v>
      </c>
      <c r="C31" s="46">
        <f>E31-B31</f>
        <v>36</v>
      </c>
      <c r="D31" s="46">
        <v>1</v>
      </c>
      <c r="E31" s="46">
        <v>136</v>
      </c>
      <c r="F31" s="392">
        <f>IF(E31&gt;E26,1,IF(E31&lt;E26,0,0.5))</f>
        <v>1</v>
      </c>
      <c r="G31" s="692">
        <f>SUM(F31:F34)</f>
        <v>3</v>
      </c>
      <c r="H31" s="657"/>
      <c r="I31" s="283"/>
      <c r="J31" s="208"/>
      <c r="K31" s="165"/>
      <c r="L31" s="165"/>
      <c r="M31" s="165"/>
      <c r="N31" s="165"/>
      <c r="O31" s="165"/>
      <c r="P31" s="165"/>
    </row>
    <row r="32" spans="1:16" ht="15" customHeight="1">
      <c r="A32" s="174" t="str">
        <f>IF(ISERROR(INDEX('U23m'!$C$7:$C$14,MATCH(Fin_U23m!A31,VLJunioren,0))),"",INDEX('U23m'!$C$7:$C$14,MATCH(Fin_U23m!A31,VLJunioren,0)))</f>
        <v>SG Lückersdorf-Gelenau</v>
      </c>
      <c r="B32" s="46">
        <v>99</v>
      </c>
      <c r="C32" s="46">
        <f>E32-B32</f>
        <v>52</v>
      </c>
      <c r="D32" s="46">
        <v>1</v>
      </c>
      <c r="E32" s="46">
        <v>151</v>
      </c>
      <c r="F32" s="392">
        <f>IF(E32&gt;E27,1,IF(E32&lt;E27,0,0.5))</f>
        <v>1</v>
      </c>
      <c r="G32" s="693"/>
      <c r="H32" s="689"/>
      <c r="I32" s="280"/>
      <c r="J32" s="165"/>
      <c r="K32" s="165"/>
      <c r="L32" s="165"/>
      <c r="M32" s="165"/>
      <c r="N32" s="165"/>
      <c r="O32" s="165"/>
      <c r="P32" s="165"/>
    </row>
    <row r="33" spans="1:16" ht="15" customHeight="1">
      <c r="A33" s="685">
        <f>SUM(E31:E34)</f>
        <v>549</v>
      </c>
      <c r="B33" s="46">
        <v>92</v>
      </c>
      <c r="C33" s="46">
        <f>E33-B33</f>
        <v>53</v>
      </c>
      <c r="D33" s="46">
        <v>1</v>
      </c>
      <c r="E33" s="46">
        <v>145</v>
      </c>
      <c r="F33" s="392">
        <f>IF(E33&gt;E28,1,IF(E33&lt;E28,0,0.5))</f>
        <v>1</v>
      </c>
      <c r="G33" s="693"/>
      <c r="H33" s="689"/>
      <c r="I33" s="280"/>
      <c r="J33" s="265" t="s">
        <v>286</v>
      </c>
      <c r="K33" s="165"/>
      <c r="L33" s="165"/>
      <c r="M33" s="165"/>
      <c r="N33" s="165"/>
      <c r="O33" s="165"/>
      <c r="P33" s="165"/>
    </row>
    <row r="34" spans="1:16" ht="15" customHeight="1">
      <c r="A34" s="691"/>
      <c r="B34" s="46">
        <v>81</v>
      </c>
      <c r="C34" s="46">
        <f>E34-B34</f>
        <v>36</v>
      </c>
      <c r="D34" s="46">
        <v>1</v>
      </c>
      <c r="E34" s="46">
        <v>117</v>
      </c>
      <c r="F34" s="392">
        <f>IF(E34&gt;E29,1,IF(E34&lt;E29,0,0.5))</f>
        <v>0</v>
      </c>
      <c r="G34" s="693"/>
      <c r="H34" s="690"/>
      <c r="I34" s="280"/>
      <c r="J34" s="89" t="s">
        <v>237</v>
      </c>
      <c r="K34" s="165"/>
      <c r="L34" s="165"/>
      <c r="M34" s="165"/>
      <c r="N34" s="165"/>
      <c r="O34" s="165"/>
      <c r="P34" s="165"/>
    </row>
    <row r="35" spans="1:16" ht="15" customHeight="1">
      <c r="A35" s="165"/>
      <c r="B35" s="169"/>
      <c r="C35" s="169"/>
      <c r="D35" s="169"/>
      <c r="E35" s="169"/>
      <c r="F35" s="170"/>
      <c r="G35" s="165"/>
      <c r="H35" s="165"/>
      <c r="I35" s="165"/>
      <c r="J35" s="88"/>
      <c r="K35" s="165"/>
      <c r="L35" s="165"/>
      <c r="M35" s="165"/>
      <c r="N35" s="165"/>
      <c r="O35" s="165"/>
      <c r="P35" s="165"/>
    </row>
    <row r="36" spans="1:16" ht="15" customHeight="1">
      <c r="A36" s="399" t="s">
        <v>418</v>
      </c>
      <c r="B36" s="46">
        <v>97</v>
      </c>
      <c r="C36" s="46">
        <f>E36-B36</f>
        <v>61</v>
      </c>
      <c r="D36" s="46">
        <v>0</v>
      </c>
      <c r="E36" s="46">
        <v>158</v>
      </c>
      <c r="F36" s="392">
        <f>IF(E36&gt;E41,1,IF(E36&lt;E41,0,0.5))</f>
        <v>1</v>
      </c>
      <c r="G36" s="692">
        <f>SUM(F36:F39)</f>
        <v>2</v>
      </c>
      <c r="H36" s="657"/>
      <c r="I36" s="283"/>
      <c r="J36" s="265" t="s">
        <v>285</v>
      </c>
      <c r="K36" s="165"/>
      <c r="L36" s="165"/>
      <c r="M36" s="165"/>
      <c r="N36" s="165"/>
      <c r="O36" s="165"/>
      <c r="P36" s="165"/>
    </row>
    <row r="37" spans="1:16" ht="15" customHeight="1">
      <c r="A37" s="174" t="str">
        <f>IF(ISERROR(INDEX('U23m'!$C$7:$C$14,MATCH(Fin_U23m!A36,VLJunioren,0))),"",INDEX('U23m'!$C$7:$C$14,MATCH(Fin_U23m!A36,VLJunioren,0)))</f>
        <v>Königsbrücker KV Weiß-Rot</v>
      </c>
      <c r="B37" s="46">
        <v>101</v>
      </c>
      <c r="C37" s="46">
        <f>E37-B37</f>
        <v>35</v>
      </c>
      <c r="D37" s="46">
        <v>2</v>
      </c>
      <c r="E37" s="46">
        <v>136</v>
      </c>
      <c r="F37" s="392">
        <f>IF(E37&gt;E42,1,IF(E37&lt;E42,0,0.5))</f>
        <v>0</v>
      </c>
      <c r="G37" s="693"/>
      <c r="H37" s="689"/>
      <c r="I37" s="280"/>
      <c r="J37" s="165"/>
      <c r="K37" s="165"/>
      <c r="L37" s="165"/>
      <c r="M37" s="165"/>
      <c r="N37" s="165"/>
      <c r="O37" s="165"/>
      <c r="P37" s="165"/>
    </row>
    <row r="38" spans="1:16" ht="15" customHeight="1">
      <c r="A38" s="685">
        <f>SUM(E36:E39)</f>
        <v>567</v>
      </c>
      <c r="B38" s="46">
        <v>97</v>
      </c>
      <c r="C38" s="46">
        <f>E38-B38</f>
        <v>41</v>
      </c>
      <c r="D38" s="46">
        <v>2</v>
      </c>
      <c r="E38" s="46">
        <v>138</v>
      </c>
      <c r="F38" s="392">
        <f>IF(E38&gt;E43,1,IF(E38&lt;E43,0,0.5))</f>
        <v>1</v>
      </c>
      <c r="G38" s="693"/>
      <c r="H38" s="689"/>
      <c r="I38" s="280"/>
      <c r="J38" s="165"/>
      <c r="K38" s="165"/>
      <c r="L38" s="165"/>
      <c r="M38" s="165"/>
      <c r="N38" s="165"/>
      <c r="O38" s="165"/>
      <c r="P38" s="165"/>
    </row>
    <row r="39" spans="1:16" ht="15" customHeight="1">
      <c r="A39" s="691"/>
      <c r="B39" s="46">
        <v>92</v>
      </c>
      <c r="C39" s="46">
        <f>E39-B39</f>
        <v>43</v>
      </c>
      <c r="D39" s="46">
        <v>1</v>
      </c>
      <c r="E39" s="46">
        <v>135</v>
      </c>
      <c r="F39" s="392">
        <f>IF(E39&gt;E44,1,IF(E39&lt;E44,0,0.5))</f>
        <v>0</v>
      </c>
      <c r="G39" s="693"/>
      <c r="H39" s="690"/>
      <c r="I39" s="280"/>
      <c r="J39" s="40" t="s">
        <v>471</v>
      </c>
      <c r="K39" s="165"/>
      <c r="L39" s="165"/>
      <c r="M39" s="165"/>
      <c r="N39" s="165"/>
      <c r="O39" s="165"/>
      <c r="P39" s="165"/>
    </row>
    <row r="40" spans="1:9" ht="15" customHeight="1">
      <c r="A40" s="673" t="s">
        <v>112</v>
      </c>
      <c r="B40" s="674"/>
      <c r="C40" s="674"/>
      <c r="D40" s="674"/>
      <c r="E40" s="674"/>
      <c r="F40" s="674"/>
      <c r="G40" s="674"/>
      <c r="H40" s="694"/>
      <c r="I40" s="211"/>
    </row>
    <row r="41" spans="1:9" ht="15" customHeight="1">
      <c r="A41" s="399" t="s">
        <v>283</v>
      </c>
      <c r="B41" s="46">
        <v>83</v>
      </c>
      <c r="C41" s="46">
        <f>E41-B41</f>
        <v>44</v>
      </c>
      <c r="D41" s="46">
        <v>2</v>
      </c>
      <c r="E41" s="46">
        <v>127</v>
      </c>
      <c r="F41" s="392">
        <f>IF(E41&gt;E36,1,IF(E41&lt;E36,0,0.5))</f>
        <v>0</v>
      </c>
      <c r="G41" s="692">
        <f>SUM(F41:F44)</f>
        <v>2</v>
      </c>
      <c r="H41" s="657">
        <v>0</v>
      </c>
      <c r="I41" s="277"/>
    </row>
    <row r="42" spans="1:9" ht="15" customHeight="1">
      <c r="A42" s="174" t="str">
        <f>IF(ISERROR(INDEX('U23m'!$C$7:$C$14,MATCH(Fin_U23m!A41,VLJunioren,0))),"",INDEX('U23m'!$C$7:$C$14,MATCH(Fin_U23m!A41,VLJunioren,0)))</f>
        <v>SC Riesa</v>
      </c>
      <c r="B42" s="46">
        <v>95</v>
      </c>
      <c r="C42" s="46">
        <f>E42-B42</f>
        <v>53</v>
      </c>
      <c r="D42" s="46">
        <v>1</v>
      </c>
      <c r="E42" s="46">
        <v>148</v>
      </c>
      <c r="F42" s="392">
        <f>IF(E42&gt;E37,1,IF(E42&lt;E37,0,0.5))</f>
        <v>1</v>
      </c>
      <c r="G42" s="693"/>
      <c r="H42" s="689"/>
      <c r="I42" s="279"/>
    </row>
    <row r="43" spans="1:9" ht="15" customHeight="1">
      <c r="A43" s="685">
        <f>SUM(E41:E44)</f>
        <v>545</v>
      </c>
      <c r="B43" s="46">
        <v>96</v>
      </c>
      <c r="C43" s="46">
        <f>E43-B43</f>
        <v>35</v>
      </c>
      <c r="D43" s="46">
        <v>3</v>
      </c>
      <c r="E43" s="46">
        <v>131</v>
      </c>
      <c r="F43" s="392">
        <f>IF(E43&gt;E38,1,IF(E43&lt;E38,0,0.5))</f>
        <v>0</v>
      </c>
      <c r="G43" s="693"/>
      <c r="H43" s="689"/>
      <c r="I43" s="279"/>
    </row>
    <row r="44" spans="1:9" ht="15" customHeight="1">
      <c r="A44" s="691"/>
      <c r="B44" s="46">
        <v>94</v>
      </c>
      <c r="C44" s="46">
        <f>E44-B44</f>
        <v>45</v>
      </c>
      <c r="D44" s="46">
        <v>1</v>
      </c>
      <c r="E44" s="46">
        <v>139</v>
      </c>
      <c r="F44" s="392">
        <f>IF(E44&gt;E39,1,IF(E44&lt;E39,0,0.5))</f>
        <v>1</v>
      </c>
      <c r="G44" s="693"/>
      <c r="H44" s="690"/>
      <c r="I44" s="279"/>
    </row>
    <row r="45" spans="2:6" ht="14.25">
      <c r="B45" s="156"/>
      <c r="C45" s="156"/>
      <c r="D45" s="156"/>
      <c r="E45" s="156"/>
      <c r="F45" s="209"/>
    </row>
  </sheetData>
  <sheetProtection/>
  <mergeCells count="43">
    <mergeCell ref="P27:P30"/>
    <mergeCell ref="H26:H29"/>
    <mergeCell ref="A30:H30"/>
    <mergeCell ref="A8:A9"/>
    <mergeCell ref="G11:G14"/>
    <mergeCell ref="A13:A14"/>
    <mergeCell ref="G6:G9"/>
    <mergeCell ref="H21:H24"/>
    <mergeCell ref="G21:G24"/>
    <mergeCell ref="A10:H10"/>
    <mergeCell ref="A3:Q3"/>
    <mergeCell ref="A4:L4"/>
    <mergeCell ref="Q27:Q30"/>
    <mergeCell ref="J29:J30"/>
    <mergeCell ref="Q23:Q26"/>
    <mergeCell ref="P15:P18"/>
    <mergeCell ref="A23:A24"/>
    <mergeCell ref="G16:G19"/>
    <mergeCell ref="P23:P26"/>
    <mergeCell ref="J25:J26"/>
    <mergeCell ref="G41:G44"/>
    <mergeCell ref="A43:A44"/>
    <mergeCell ref="G31:G34"/>
    <mergeCell ref="A40:H40"/>
    <mergeCell ref="H41:H44"/>
    <mergeCell ref="A38:A39"/>
    <mergeCell ref="A33:A34"/>
    <mergeCell ref="H6:H9"/>
    <mergeCell ref="A18:A19"/>
    <mergeCell ref="G26:G29"/>
    <mergeCell ref="A28:A29"/>
    <mergeCell ref="G36:G39"/>
    <mergeCell ref="H36:H39"/>
    <mergeCell ref="H31:H34"/>
    <mergeCell ref="H11:H14"/>
    <mergeCell ref="H16:H19"/>
    <mergeCell ref="A20:H20"/>
    <mergeCell ref="J11:Q12"/>
    <mergeCell ref="Q15:Q18"/>
    <mergeCell ref="J17:J18"/>
    <mergeCell ref="P19:P22"/>
    <mergeCell ref="Q19:Q22"/>
    <mergeCell ref="J21:J22"/>
  </mergeCells>
  <conditionalFormatting sqref="A6">
    <cfRule type="cellIs" priority="13" dxfId="345" operator="equal">
      <formula>""</formula>
    </cfRule>
  </conditionalFormatting>
  <conditionalFormatting sqref="A11 J15 A16 J19 A21 J23 A26 J27 A31 A36 A41">
    <cfRule type="cellIs" priority="1" dxfId="345" operator="equal">
      <formula>""</formula>
    </cfRule>
  </conditionalFormatting>
  <conditionalFormatting sqref="B6:D9">
    <cfRule type="cellIs" priority="91" dxfId="32" operator="equal" stopIfTrue="1">
      <formula>""</formula>
    </cfRule>
  </conditionalFormatting>
  <conditionalFormatting sqref="B11:D14">
    <cfRule type="cellIs" priority="87" dxfId="32" operator="equal" stopIfTrue="1">
      <formula>""</formula>
    </cfRule>
  </conditionalFormatting>
  <conditionalFormatting sqref="B16:D19">
    <cfRule type="cellIs" priority="83" dxfId="32" operator="equal" stopIfTrue="1">
      <formula>""</formula>
    </cfRule>
  </conditionalFormatting>
  <conditionalFormatting sqref="B21:D24">
    <cfRule type="cellIs" priority="79" dxfId="32" operator="equal" stopIfTrue="1">
      <formula>""</formula>
    </cfRule>
  </conditionalFormatting>
  <conditionalFormatting sqref="B26:D29">
    <cfRule type="cellIs" priority="75" dxfId="32" operator="equal" stopIfTrue="1">
      <formula>""</formula>
    </cfRule>
  </conditionalFormatting>
  <conditionalFormatting sqref="B31:D34">
    <cfRule type="cellIs" priority="71" dxfId="32" operator="equal" stopIfTrue="1">
      <formula>""</formula>
    </cfRule>
  </conditionalFormatting>
  <conditionalFormatting sqref="B36:D39">
    <cfRule type="cellIs" priority="67" dxfId="32" operator="equal" stopIfTrue="1">
      <formula>""</formula>
    </cfRule>
  </conditionalFormatting>
  <conditionalFormatting sqref="B41:D44">
    <cfRule type="cellIs" priority="63" dxfId="32" operator="equal" stopIfTrue="1">
      <formula>""</formula>
    </cfRule>
  </conditionalFormatting>
  <conditionalFormatting sqref="E6:F9">
    <cfRule type="cellIs" priority="92" dxfId="345" operator="equal">
      <formula>""</formula>
    </cfRule>
  </conditionalFormatting>
  <conditionalFormatting sqref="E11:F14">
    <cfRule type="cellIs" priority="88" dxfId="345" operator="equal">
      <formula>""</formula>
    </cfRule>
  </conditionalFormatting>
  <conditionalFormatting sqref="E16:F19">
    <cfRule type="cellIs" priority="84" dxfId="345" operator="equal">
      <formula>""</formula>
    </cfRule>
  </conditionalFormatting>
  <conditionalFormatting sqref="E21:F24">
    <cfRule type="cellIs" priority="80" dxfId="345" operator="equal">
      <formula>""</formula>
    </cfRule>
  </conditionalFormatting>
  <conditionalFormatting sqref="E26:F29">
    <cfRule type="cellIs" priority="76" dxfId="345" operator="equal">
      <formula>""</formula>
    </cfRule>
  </conditionalFormatting>
  <conditionalFormatting sqref="E31:F34">
    <cfRule type="cellIs" priority="72" dxfId="345" operator="equal">
      <formula>""</formula>
    </cfRule>
  </conditionalFormatting>
  <conditionalFormatting sqref="E36:F39">
    <cfRule type="cellIs" priority="68" dxfId="345" operator="equal">
      <formula>""</formula>
    </cfRule>
  </conditionalFormatting>
  <conditionalFormatting sqref="E41:F44">
    <cfRule type="cellIs" priority="64" dxfId="345" operator="equal">
      <formula>""</formula>
    </cfRule>
  </conditionalFormatting>
  <conditionalFormatting sqref="K15:M30">
    <cfRule type="cellIs" priority="47" dxfId="32" operator="equal" stopIfTrue="1">
      <formula>""</formula>
    </cfRule>
  </conditionalFormatting>
  <conditionalFormatting sqref="N15:O30">
    <cfRule type="cellIs" priority="48" dxfId="345" operator="equal">
      <formula>""</formula>
    </cfRule>
  </conditionalFormatting>
  <dataValidations count="1">
    <dataValidation type="list" allowBlank="1" showInputMessage="1" showErrorMessage="1" sqref="A6 J27 A16 A21 A26 A31 A36 A41 J15 J19 J23">
      <formula1>VLJunioren</formula1>
    </dataValidation>
  </dataValidations>
  <printOptions horizontalCentered="1"/>
  <pageMargins left="0.7086614173228347" right="0.7480314960629921" top="0.7874015748031497" bottom="0.8267716535433072" header="0.31496062992125984" footer="0.31496062992125984"/>
  <pageSetup fitToHeight="1" fitToWidth="1" horizontalDpi="600" verticalDpi="600" orientation="landscape" paperSize="9" scale="7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L40" sqref="L40"/>
    </sheetView>
  </sheetViews>
  <sheetFormatPr defaultColWidth="11.421875" defaultRowHeight="12.75"/>
  <cols>
    <col min="1" max="1" width="3.421875" style="98" customWidth="1"/>
    <col min="2" max="2" width="25.28125" style="98" customWidth="1"/>
    <col min="3" max="3" width="21.421875" style="98" customWidth="1"/>
    <col min="4" max="4" width="5.00390625" style="98" customWidth="1"/>
    <col min="5" max="7" width="5.8515625" style="98" customWidth="1"/>
    <col min="8" max="9" width="3.8515625" style="98" customWidth="1"/>
    <col min="10" max="10" width="11.421875" style="98" customWidth="1"/>
    <col min="11" max="11" width="17.8515625" style="98" customWidth="1"/>
    <col min="12" max="12" width="11.421875" style="98" customWidth="1"/>
    <col min="13" max="16384" width="11.421875" style="98" customWidth="1"/>
  </cols>
  <sheetData>
    <row r="1" spans="1:9" ht="18">
      <c r="A1" s="656" t="s">
        <v>287</v>
      </c>
      <c r="B1" s="656"/>
      <c r="C1" s="656"/>
      <c r="D1" s="656"/>
      <c r="E1" s="656"/>
      <c r="F1" s="656"/>
      <c r="G1" s="656"/>
      <c r="H1" s="656"/>
      <c r="I1" s="656"/>
    </row>
    <row r="2" spans="1:9" ht="12.75">
      <c r="A2" s="177"/>
      <c r="B2" s="178"/>
      <c r="C2" s="178"/>
      <c r="D2" s="177"/>
      <c r="E2" s="177"/>
      <c r="F2" s="177"/>
      <c r="G2" s="177"/>
      <c r="H2" s="177"/>
      <c r="I2" s="177"/>
    </row>
    <row r="3" spans="1:9" ht="14.25">
      <c r="A3" s="179" t="s">
        <v>272</v>
      </c>
      <c r="B3" s="179"/>
      <c r="C3" s="179"/>
      <c r="D3" s="180" t="s">
        <v>273</v>
      </c>
      <c r="E3" s="180"/>
      <c r="F3" s="180"/>
      <c r="G3" s="180"/>
      <c r="H3" s="180"/>
      <c r="I3" s="180"/>
    </row>
    <row r="4" spans="1:9" ht="12.75" customHeight="1">
      <c r="A4" s="177"/>
      <c r="B4" s="178"/>
      <c r="C4" s="178"/>
      <c r="D4" s="177"/>
      <c r="E4" s="177"/>
      <c r="F4" s="177"/>
      <c r="G4" s="177"/>
      <c r="H4" s="177"/>
      <c r="I4" s="177"/>
    </row>
    <row r="5" spans="1:9" ht="16.5">
      <c r="A5" s="181" t="s">
        <v>40</v>
      </c>
      <c r="B5" s="182"/>
      <c r="C5" s="182"/>
      <c r="D5" s="183" t="s">
        <v>1</v>
      </c>
      <c r="E5" s="184"/>
      <c r="F5" s="184"/>
      <c r="G5" s="184"/>
      <c r="H5" s="184"/>
      <c r="I5" s="185"/>
    </row>
    <row r="6" spans="1:9" ht="16.5">
      <c r="A6" s="186" t="s">
        <v>3</v>
      </c>
      <c r="B6" s="429" t="s">
        <v>4</v>
      </c>
      <c r="C6" s="187" t="s">
        <v>5</v>
      </c>
      <c r="D6" s="188" t="s">
        <v>6</v>
      </c>
      <c r="E6" s="215" t="s">
        <v>7</v>
      </c>
      <c r="F6" s="216" t="s">
        <v>8</v>
      </c>
      <c r="G6" s="216" t="s">
        <v>9</v>
      </c>
      <c r="H6" s="216" t="s">
        <v>10</v>
      </c>
      <c r="I6" s="217" t="s">
        <v>11</v>
      </c>
    </row>
    <row r="7" spans="1:18" ht="18.75" customHeight="1">
      <c r="A7" s="193">
        <v>96</v>
      </c>
      <c r="B7" s="290" t="s">
        <v>212</v>
      </c>
      <c r="C7" s="602" t="s">
        <v>210</v>
      </c>
      <c r="D7" s="194"/>
      <c r="E7" s="72">
        <v>372</v>
      </c>
      <c r="F7" s="49">
        <v>256</v>
      </c>
      <c r="G7" s="73">
        <f aca="true" t="shared" si="0" ref="G7:G38">IF(SUM(E7,F7)&gt;0,SUM(E7,F7),"")</f>
        <v>628</v>
      </c>
      <c r="H7" s="599">
        <v>4</v>
      </c>
      <c r="I7" s="99">
        <f aca="true" t="shared" si="1" ref="I7:I38">RANK(G7,$G$7:$G$38)</f>
        <v>1</v>
      </c>
      <c r="J7" s="55"/>
      <c r="K7" s="521"/>
      <c r="L7" s="583"/>
      <c r="M7" s="224"/>
      <c r="N7" s="320"/>
      <c r="O7" s="321"/>
      <c r="P7" s="538"/>
      <c r="Q7" s="323"/>
      <c r="R7" s="539"/>
    </row>
    <row r="8" spans="1:18" ht="18.75" customHeight="1">
      <c r="A8" s="196">
        <v>86</v>
      </c>
      <c r="B8" s="360" t="s">
        <v>696</v>
      </c>
      <c r="C8" s="431" t="s">
        <v>29</v>
      </c>
      <c r="D8" s="197"/>
      <c r="E8" s="72">
        <v>383</v>
      </c>
      <c r="F8" s="49">
        <v>183</v>
      </c>
      <c r="G8" s="73">
        <f t="shared" si="0"/>
        <v>566</v>
      </c>
      <c r="H8" s="76">
        <v>4</v>
      </c>
      <c r="I8" s="75">
        <f t="shared" si="1"/>
        <v>2</v>
      </c>
      <c r="J8" s="55"/>
      <c r="K8" s="584"/>
      <c r="L8" s="540"/>
      <c r="M8" s="224"/>
      <c r="N8" s="320"/>
      <c r="O8" s="321"/>
      <c r="P8" s="538"/>
      <c r="Q8" s="323"/>
      <c r="R8" s="539"/>
    </row>
    <row r="9" spans="1:18" ht="18.75" customHeight="1">
      <c r="A9" s="193">
        <v>85</v>
      </c>
      <c r="B9" s="390" t="s">
        <v>426</v>
      </c>
      <c r="C9" s="431" t="s">
        <v>217</v>
      </c>
      <c r="D9" s="197">
        <v>0.5659722222222222</v>
      </c>
      <c r="E9" s="72">
        <v>389</v>
      </c>
      <c r="F9" s="49">
        <v>170</v>
      </c>
      <c r="G9" s="73">
        <f t="shared" si="0"/>
        <v>559</v>
      </c>
      <c r="H9" s="76">
        <v>10</v>
      </c>
      <c r="I9" s="75">
        <f t="shared" si="1"/>
        <v>3</v>
      </c>
      <c r="J9" s="55"/>
      <c r="K9" s="584"/>
      <c r="L9" s="585"/>
      <c r="M9" s="224"/>
      <c r="N9" s="320"/>
      <c r="O9" s="321"/>
      <c r="P9" s="538"/>
      <c r="Q9" s="323"/>
      <c r="R9" s="539"/>
    </row>
    <row r="10" spans="1:18" ht="18.75" customHeight="1">
      <c r="A10" s="196">
        <v>95</v>
      </c>
      <c r="B10" s="600" t="s">
        <v>218</v>
      </c>
      <c r="C10" s="601" t="s">
        <v>179</v>
      </c>
      <c r="D10" s="197"/>
      <c r="E10" s="72">
        <v>379</v>
      </c>
      <c r="F10" s="49">
        <v>176</v>
      </c>
      <c r="G10" s="73">
        <f t="shared" si="0"/>
        <v>555</v>
      </c>
      <c r="H10" s="76">
        <v>5</v>
      </c>
      <c r="I10" s="75">
        <f t="shared" si="1"/>
        <v>4</v>
      </c>
      <c r="J10" s="55"/>
      <c r="K10" s="586"/>
      <c r="L10" s="587"/>
      <c r="M10" s="224"/>
      <c r="N10" s="320"/>
      <c r="O10" s="321"/>
      <c r="P10" s="538"/>
      <c r="Q10" s="323"/>
      <c r="R10" s="539"/>
    </row>
    <row r="11" spans="1:18" ht="18.75" customHeight="1">
      <c r="A11" s="193">
        <v>71</v>
      </c>
      <c r="B11" s="290" t="s">
        <v>332</v>
      </c>
      <c r="C11" s="431" t="s">
        <v>206</v>
      </c>
      <c r="D11" s="197"/>
      <c r="E11" s="72">
        <v>379</v>
      </c>
      <c r="F11" s="49">
        <v>173</v>
      </c>
      <c r="G11" s="73">
        <f t="shared" si="0"/>
        <v>552</v>
      </c>
      <c r="H11" s="76">
        <v>5</v>
      </c>
      <c r="I11" s="75">
        <f t="shared" si="1"/>
        <v>5</v>
      </c>
      <c r="J11" s="55"/>
      <c r="K11" s="521"/>
      <c r="L11" s="588"/>
      <c r="M11" s="224"/>
      <c r="N11" s="320"/>
      <c r="O11" s="321"/>
      <c r="P11" s="538"/>
      <c r="Q11" s="323"/>
      <c r="R11" s="539"/>
    </row>
    <row r="12" spans="1:18" ht="18.75" customHeight="1">
      <c r="A12" s="196">
        <v>84</v>
      </c>
      <c r="B12" s="389" t="s">
        <v>425</v>
      </c>
      <c r="C12" s="431" t="s">
        <v>424</v>
      </c>
      <c r="D12" s="197"/>
      <c r="E12" s="72">
        <v>363</v>
      </c>
      <c r="F12" s="49">
        <v>185</v>
      </c>
      <c r="G12" s="73">
        <f t="shared" si="0"/>
        <v>548</v>
      </c>
      <c r="H12" s="76">
        <v>5</v>
      </c>
      <c r="I12" s="75">
        <f t="shared" si="1"/>
        <v>6</v>
      </c>
      <c r="J12" s="55"/>
      <c r="K12" s="103"/>
      <c r="L12" s="537"/>
      <c r="M12" s="224"/>
      <c r="N12" s="320"/>
      <c r="O12" s="321"/>
      <c r="P12" s="538"/>
      <c r="Q12" s="323"/>
      <c r="R12" s="539"/>
    </row>
    <row r="13" spans="1:18" ht="18.75" customHeight="1">
      <c r="A13" s="193">
        <v>91</v>
      </c>
      <c r="B13" s="290" t="s">
        <v>664</v>
      </c>
      <c r="C13" s="294" t="s">
        <v>15</v>
      </c>
      <c r="D13" s="198"/>
      <c r="E13" s="72">
        <v>351</v>
      </c>
      <c r="F13" s="49">
        <v>194</v>
      </c>
      <c r="G13" s="73">
        <f t="shared" si="0"/>
        <v>545</v>
      </c>
      <c r="H13" s="76">
        <v>6</v>
      </c>
      <c r="I13" s="75">
        <f t="shared" si="1"/>
        <v>7</v>
      </c>
      <c r="J13" s="55"/>
      <c r="K13" s="103"/>
      <c r="L13" s="537"/>
      <c r="M13" s="224"/>
      <c r="N13" s="320"/>
      <c r="O13" s="321"/>
      <c r="P13" s="538"/>
      <c r="Q13" s="323"/>
      <c r="R13" s="539"/>
    </row>
    <row r="14" spans="1:18" ht="18.75" customHeight="1">
      <c r="A14" s="196">
        <v>73</v>
      </c>
      <c r="B14" s="389" t="s">
        <v>348</v>
      </c>
      <c r="C14" s="431" t="s">
        <v>210</v>
      </c>
      <c r="D14" s="197">
        <v>0.4513888888888889</v>
      </c>
      <c r="E14" s="72">
        <v>350</v>
      </c>
      <c r="F14" s="49">
        <v>186</v>
      </c>
      <c r="G14" s="73">
        <f t="shared" si="0"/>
        <v>536</v>
      </c>
      <c r="H14" s="76">
        <v>5</v>
      </c>
      <c r="I14" s="75">
        <f t="shared" si="1"/>
        <v>8</v>
      </c>
      <c r="J14" s="55"/>
      <c r="K14" s="521"/>
      <c r="L14" s="588"/>
      <c r="M14" s="224"/>
      <c r="N14" s="320"/>
      <c r="O14" s="321"/>
      <c r="P14" s="538"/>
      <c r="Q14" s="323"/>
      <c r="R14" s="539"/>
    </row>
    <row r="15" spans="1:18" ht="18.75" customHeight="1">
      <c r="A15" s="193">
        <v>65</v>
      </c>
      <c r="B15" s="461" t="s">
        <v>676</v>
      </c>
      <c r="C15" s="595" t="s">
        <v>179</v>
      </c>
      <c r="D15" s="197">
        <v>0.375</v>
      </c>
      <c r="E15" s="72">
        <v>365</v>
      </c>
      <c r="F15" s="49">
        <v>169</v>
      </c>
      <c r="G15" s="73">
        <f t="shared" si="0"/>
        <v>534</v>
      </c>
      <c r="H15" s="76">
        <v>9</v>
      </c>
      <c r="I15" s="75">
        <f t="shared" si="1"/>
        <v>9</v>
      </c>
      <c r="J15" s="55"/>
      <c r="K15" s="584"/>
      <c r="L15" s="537"/>
      <c r="M15" s="224"/>
      <c r="N15" s="320"/>
      <c r="O15" s="321"/>
      <c r="P15" s="538"/>
      <c r="Q15" s="323"/>
      <c r="R15" s="539"/>
    </row>
    <row r="16" spans="1:18" ht="18.75" customHeight="1">
      <c r="A16" s="196">
        <v>67</v>
      </c>
      <c r="B16" s="389" t="s">
        <v>675</v>
      </c>
      <c r="C16" s="581" t="s">
        <v>223</v>
      </c>
      <c r="D16" s="197"/>
      <c r="E16" s="72">
        <v>374</v>
      </c>
      <c r="F16" s="49">
        <v>156</v>
      </c>
      <c r="G16" s="73">
        <f t="shared" si="0"/>
        <v>530</v>
      </c>
      <c r="H16" s="76">
        <v>13</v>
      </c>
      <c r="I16" s="75">
        <f t="shared" si="1"/>
        <v>10</v>
      </c>
      <c r="J16" s="55"/>
      <c r="K16" s="584"/>
      <c r="L16" s="537"/>
      <c r="M16" s="224"/>
      <c r="N16" s="320"/>
      <c r="O16" s="321"/>
      <c r="P16" s="538"/>
      <c r="Q16" s="323"/>
      <c r="R16" s="539"/>
    </row>
    <row r="17" spans="1:18" ht="18.75" customHeight="1">
      <c r="A17" s="193">
        <v>79</v>
      </c>
      <c r="B17" s="290" t="s">
        <v>379</v>
      </c>
      <c r="C17" s="432" t="s">
        <v>376</v>
      </c>
      <c r="D17" s="197"/>
      <c r="E17" s="72">
        <v>359</v>
      </c>
      <c r="F17" s="49">
        <v>166</v>
      </c>
      <c r="G17" s="73">
        <f t="shared" si="0"/>
        <v>525</v>
      </c>
      <c r="H17" s="76">
        <v>7</v>
      </c>
      <c r="I17" s="75">
        <f t="shared" si="1"/>
        <v>11</v>
      </c>
      <c r="J17" s="258" t="s">
        <v>172</v>
      </c>
      <c r="K17" s="584"/>
      <c r="L17" s="537"/>
      <c r="M17" s="224"/>
      <c r="N17" s="320"/>
      <c r="O17" s="321"/>
      <c r="P17" s="538"/>
      <c r="Q17" s="323"/>
      <c r="R17" s="539"/>
    </row>
    <row r="18" spans="1:18" ht="18.75" customHeight="1">
      <c r="A18" s="196">
        <v>74</v>
      </c>
      <c r="B18" s="389" t="s">
        <v>349</v>
      </c>
      <c r="C18" s="431" t="s">
        <v>363</v>
      </c>
      <c r="D18" s="197"/>
      <c r="E18" s="72">
        <v>360</v>
      </c>
      <c r="F18" s="49">
        <v>156</v>
      </c>
      <c r="G18" s="73">
        <f t="shared" si="0"/>
        <v>516</v>
      </c>
      <c r="H18" s="76">
        <v>10</v>
      </c>
      <c r="I18" s="75">
        <f t="shared" si="1"/>
        <v>12</v>
      </c>
      <c r="J18" s="55"/>
      <c r="K18" s="589"/>
      <c r="L18" s="590"/>
      <c r="M18" s="224"/>
      <c r="N18" s="591"/>
      <c r="O18" s="321"/>
      <c r="P18" s="538"/>
      <c r="Q18" s="323"/>
      <c r="R18" s="539"/>
    </row>
    <row r="19" spans="1:18" ht="18.75" customHeight="1">
      <c r="A19" s="193">
        <v>87</v>
      </c>
      <c r="B19" s="461" t="s">
        <v>726</v>
      </c>
      <c r="C19" s="577" t="s">
        <v>29</v>
      </c>
      <c r="D19" s="197"/>
      <c r="E19" s="72">
        <v>360</v>
      </c>
      <c r="F19" s="49">
        <v>154</v>
      </c>
      <c r="G19" s="73">
        <f t="shared" si="0"/>
        <v>514</v>
      </c>
      <c r="H19" s="76">
        <v>8</v>
      </c>
      <c r="I19" s="75">
        <f t="shared" si="1"/>
        <v>13</v>
      </c>
      <c r="J19" s="55"/>
      <c r="K19" s="103"/>
      <c r="L19" s="226"/>
      <c r="M19" s="224"/>
      <c r="N19" s="320"/>
      <c r="O19" s="321"/>
      <c r="P19" s="538"/>
      <c r="Q19" s="323"/>
      <c r="R19" s="539"/>
    </row>
    <row r="20" spans="1:18" ht="18.75" customHeight="1">
      <c r="A20" s="196">
        <v>89</v>
      </c>
      <c r="B20" s="290" t="s">
        <v>665</v>
      </c>
      <c r="C20" s="431" t="s">
        <v>666</v>
      </c>
      <c r="D20" s="197">
        <v>0.6041666666666666</v>
      </c>
      <c r="E20" s="72">
        <v>337</v>
      </c>
      <c r="F20" s="49">
        <v>177</v>
      </c>
      <c r="G20" s="73">
        <f t="shared" si="0"/>
        <v>514</v>
      </c>
      <c r="H20" s="76">
        <v>4</v>
      </c>
      <c r="I20" s="75">
        <f t="shared" si="1"/>
        <v>13</v>
      </c>
      <c r="J20" s="55"/>
      <c r="K20" s="103"/>
      <c r="L20" s="226"/>
      <c r="M20" s="224"/>
      <c r="N20" s="320"/>
      <c r="O20" s="321"/>
      <c r="P20" s="538"/>
      <c r="Q20" s="323"/>
      <c r="R20" s="539"/>
    </row>
    <row r="21" spans="1:18" ht="18.75" customHeight="1">
      <c r="A21" s="193">
        <v>93</v>
      </c>
      <c r="B21" s="290" t="s">
        <v>672</v>
      </c>
      <c r="C21" s="431" t="s">
        <v>315</v>
      </c>
      <c r="D21" s="197">
        <v>0.642361111111111</v>
      </c>
      <c r="E21" s="72">
        <v>352</v>
      </c>
      <c r="F21" s="49">
        <v>162</v>
      </c>
      <c r="G21" s="73">
        <f t="shared" si="0"/>
        <v>514</v>
      </c>
      <c r="H21" s="76">
        <v>7</v>
      </c>
      <c r="I21" s="75">
        <f t="shared" si="1"/>
        <v>13</v>
      </c>
      <c r="J21" s="55"/>
      <c r="K21" s="103"/>
      <c r="L21" s="537"/>
      <c r="M21" s="224"/>
      <c r="N21" s="320"/>
      <c r="O21" s="321"/>
      <c r="P21" s="538"/>
      <c r="Q21" s="323"/>
      <c r="R21" s="539"/>
    </row>
    <row r="22" spans="1:18" ht="18.75" customHeight="1">
      <c r="A22" s="196">
        <v>66</v>
      </c>
      <c r="B22" s="389" t="s">
        <v>674</v>
      </c>
      <c r="C22" s="294" t="s">
        <v>421</v>
      </c>
      <c r="D22" s="199"/>
      <c r="E22" s="72">
        <v>331</v>
      </c>
      <c r="F22" s="92">
        <v>176</v>
      </c>
      <c r="G22" s="93">
        <f t="shared" si="0"/>
        <v>507</v>
      </c>
      <c r="H22" s="76">
        <v>9</v>
      </c>
      <c r="I22" s="75">
        <f t="shared" si="1"/>
        <v>16</v>
      </c>
      <c r="J22" s="55"/>
      <c r="K22" s="589"/>
      <c r="L22" s="592"/>
      <c r="M22" s="224"/>
      <c r="N22" s="591"/>
      <c r="O22" s="321"/>
      <c r="P22" s="538"/>
      <c r="Q22" s="323"/>
      <c r="R22" s="539"/>
    </row>
    <row r="23" spans="1:18" ht="18.75" customHeight="1">
      <c r="A23" s="193">
        <v>75</v>
      </c>
      <c r="B23" s="389" t="s">
        <v>670</v>
      </c>
      <c r="C23" s="431" t="s">
        <v>671</v>
      </c>
      <c r="D23" s="197"/>
      <c r="E23" s="72">
        <v>350</v>
      </c>
      <c r="F23" s="49">
        <v>156</v>
      </c>
      <c r="G23" s="73">
        <f t="shared" si="0"/>
        <v>506</v>
      </c>
      <c r="H23" s="94">
        <v>10</v>
      </c>
      <c r="I23" s="75">
        <f t="shared" si="1"/>
        <v>17</v>
      </c>
      <c r="J23" s="55"/>
      <c r="K23" s="103"/>
      <c r="L23" s="226"/>
      <c r="M23" s="224"/>
      <c r="N23" s="320"/>
      <c r="O23" s="321"/>
      <c r="P23" s="538"/>
      <c r="Q23" s="323"/>
      <c r="R23" s="539"/>
    </row>
    <row r="24" spans="1:18" ht="18.75" customHeight="1">
      <c r="A24" s="196">
        <v>94</v>
      </c>
      <c r="B24" s="290" t="s">
        <v>715</v>
      </c>
      <c r="C24" s="285" t="s">
        <v>168</v>
      </c>
      <c r="D24" s="197"/>
      <c r="E24" s="72">
        <v>358</v>
      </c>
      <c r="F24" s="49">
        <v>148</v>
      </c>
      <c r="G24" s="73">
        <f t="shared" si="0"/>
        <v>506</v>
      </c>
      <c r="H24" s="74">
        <v>9</v>
      </c>
      <c r="I24" s="75">
        <f t="shared" si="1"/>
        <v>17</v>
      </c>
      <c r="J24" s="55"/>
      <c r="K24" s="103"/>
      <c r="L24" s="537"/>
      <c r="M24" s="224"/>
      <c r="N24" s="320"/>
      <c r="O24" s="321"/>
      <c r="P24" s="538"/>
      <c r="Q24" s="323"/>
      <c r="R24" s="539"/>
    </row>
    <row r="25" spans="1:18" ht="18.75" customHeight="1">
      <c r="A25" s="193">
        <v>88</v>
      </c>
      <c r="B25" s="579" t="s">
        <v>423</v>
      </c>
      <c r="C25" s="601" t="s">
        <v>422</v>
      </c>
      <c r="D25" s="197"/>
      <c r="E25" s="72">
        <v>360</v>
      </c>
      <c r="F25" s="49">
        <v>141</v>
      </c>
      <c r="G25" s="73">
        <f t="shared" si="0"/>
        <v>501</v>
      </c>
      <c r="H25" s="74">
        <v>9</v>
      </c>
      <c r="I25" s="75">
        <f t="shared" si="1"/>
        <v>19</v>
      </c>
      <c r="J25" s="55"/>
      <c r="K25" s="103"/>
      <c r="L25" s="537"/>
      <c r="M25" s="224"/>
      <c r="N25" s="320"/>
      <c r="O25" s="321"/>
      <c r="P25" s="538"/>
      <c r="Q25" s="323"/>
      <c r="R25" s="539"/>
    </row>
    <row r="26" spans="1:18" ht="18.75" customHeight="1">
      <c r="A26" s="196">
        <v>77</v>
      </c>
      <c r="B26" s="291" t="s">
        <v>568</v>
      </c>
      <c r="C26" s="284" t="s">
        <v>563</v>
      </c>
      <c r="D26" s="197">
        <v>0.4895833333333333</v>
      </c>
      <c r="E26" s="72">
        <v>335</v>
      </c>
      <c r="F26" s="49">
        <v>164</v>
      </c>
      <c r="G26" s="73">
        <f t="shared" si="0"/>
        <v>499</v>
      </c>
      <c r="H26" s="74">
        <v>8</v>
      </c>
      <c r="I26" s="75">
        <f t="shared" si="1"/>
        <v>20</v>
      </c>
      <c r="J26" s="55"/>
      <c r="K26" s="584"/>
      <c r="L26" s="537"/>
      <c r="M26" s="224"/>
      <c r="N26" s="320"/>
      <c r="O26" s="321"/>
      <c r="P26" s="538"/>
      <c r="Q26" s="323"/>
      <c r="R26" s="539"/>
    </row>
    <row r="27" spans="1:18" ht="18.75" customHeight="1">
      <c r="A27" s="193">
        <v>69</v>
      </c>
      <c r="B27" s="556" t="s">
        <v>673</v>
      </c>
      <c r="C27" s="610" t="s">
        <v>219</v>
      </c>
      <c r="D27" s="197">
        <v>0.4131944444444444</v>
      </c>
      <c r="E27" s="72">
        <v>356</v>
      </c>
      <c r="F27" s="49">
        <v>142</v>
      </c>
      <c r="G27" s="73">
        <f t="shared" si="0"/>
        <v>498</v>
      </c>
      <c r="H27" s="74">
        <v>12</v>
      </c>
      <c r="I27" s="75">
        <f t="shared" si="1"/>
        <v>21</v>
      </c>
      <c r="J27" s="55"/>
      <c r="K27" s="584"/>
      <c r="L27" s="537"/>
      <c r="M27" s="224"/>
      <c r="N27" s="320"/>
      <c r="O27" s="321"/>
      <c r="P27" s="538"/>
      <c r="Q27" s="323"/>
      <c r="R27" s="539"/>
    </row>
    <row r="28" spans="1:18" ht="18.75" customHeight="1">
      <c r="A28" s="196">
        <v>82</v>
      </c>
      <c r="B28" s="291" t="s">
        <v>331</v>
      </c>
      <c r="C28" s="431" t="s">
        <v>206</v>
      </c>
      <c r="D28" s="197"/>
      <c r="E28" s="72">
        <v>350</v>
      </c>
      <c r="F28" s="49">
        <v>146</v>
      </c>
      <c r="G28" s="73">
        <f t="shared" si="0"/>
        <v>496</v>
      </c>
      <c r="H28" s="74">
        <v>7</v>
      </c>
      <c r="I28" s="75">
        <f t="shared" si="1"/>
        <v>22</v>
      </c>
      <c r="J28" s="55"/>
      <c r="K28" s="584"/>
      <c r="L28" s="537"/>
      <c r="M28" s="224"/>
      <c r="N28" s="320"/>
      <c r="O28" s="321"/>
      <c r="P28" s="538"/>
      <c r="Q28" s="323"/>
      <c r="R28" s="539"/>
    </row>
    <row r="29" spans="1:18" ht="18.75" customHeight="1">
      <c r="A29" s="193">
        <v>72</v>
      </c>
      <c r="B29" s="461" t="s">
        <v>714</v>
      </c>
      <c r="C29" s="610" t="s">
        <v>178</v>
      </c>
      <c r="D29" s="197"/>
      <c r="E29" s="233">
        <v>361</v>
      </c>
      <c r="F29" s="49">
        <v>130</v>
      </c>
      <c r="G29" s="73">
        <f t="shared" si="0"/>
        <v>491</v>
      </c>
      <c r="H29" s="74">
        <v>13</v>
      </c>
      <c r="I29" s="75">
        <f t="shared" si="1"/>
        <v>23</v>
      </c>
      <c r="K29" s="584"/>
      <c r="L29" s="537"/>
      <c r="M29" s="224"/>
      <c r="N29" s="320"/>
      <c r="O29" s="321"/>
      <c r="P29" s="538"/>
      <c r="Q29" s="323"/>
      <c r="R29" s="539"/>
    </row>
    <row r="30" spans="1:18" ht="18.75" customHeight="1">
      <c r="A30" s="196">
        <v>68</v>
      </c>
      <c r="B30" s="460" t="s">
        <v>729</v>
      </c>
      <c r="C30" s="563" t="s">
        <v>168</v>
      </c>
      <c r="D30" s="197"/>
      <c r="E30" s="233">
        <v>350</v>
      </c>
      <c r="F30" s="49">
        <v>132</v>
      </c>
      <c r="G30" s="73">
        <f t="shared" si="0"/>
        <v>482</v>
      </c>
      <c r="H30" s="74">
        <v>12</v>
      </c>
      <c r="I30" s="75">
        <f t="shared" si="1"/>
        <v>24</v>
      </c>
      <c r="K30" s="584"/>
      <c r="L30" s="537"/>
      <c r="M30" s="224"/>
      <c r="N30" s="320"/>
      <c r="O30" s="321"/>
      <c r="P30" s="538"/>
      <c r="Q30" s="323"/>
      <c r="R30" s="539"/>
    </row>
    <row r="31" spans="1:18" ht="18.75" customHeight="1">
      <c r="A31" s="193">
        <v>83</v>
      </c>
      <c r="B31" s="290" t="s">
        <v>477</v>
      </c>
      <c r="C31" s="602" t="s">
        <v>385</v>
      </c>
      <c r="D31" s="197"/>
      <c r="E31" s="233">
        <v>331</v>
      </c>
      <c r="F31" s="49">
        <v>146</v>
      </c>
      <c r="G31" s="73">
        <f t="shared" si="0"/>
        <v>477</v>
      </c>
      <c r="H31" s="74">
        <v>11</v>
      </c>
      <c r="I31" s="75">
        <f t="shared" si="1"/>
        <v>25</v>
      </c>
      <c r="K31" s="584"/>
      <c r="L31" s="537"/>
      <c r="M31" s="224"/>
      <c r="N31" s="320"/>
      <c r="O31" s="321"/>
      <c r="P31" s="538"/>
      <c r="Q31" s="323"/>
      <c r="R31" s="539"/>
    </row>
    <row r="32" spans="1:18" ht="18.75" customHeight="1">
      <c r="A32" s="196">
        <v>81</v>
      </c>
      <c r="B32" s="290" t="s">
        <v>570</v>
      </c>
      <c r="C32" s="284" t="s">
        <v>571</v>
      </c>
      <c r="D32" s="197">
        <v>0.5277777777777778</v>
      </c>
      <c r="E32" s="233">
        <v>348</v>
      </c>
      <c r="F32" s="49">
        <v>124</v>
      </c>
      <c r="G32" s="73">
        <f t="shared" si="0"/>
        <v>472</v>
      </c>
      <c r="H32" s="74">
        <v>14</v>
      </c>
      <c r="I32" s="75">
        <f t="shared" si="1"/>
        <v>26</v>
      </c>
      <c r="K32" s="584"/>
      <c r="L32" s="537"/>
      <c r="M32" s="224"/>
      <c r="N32" s="591"/>
      <c r="O32" s="321"/>
      <c r="P32" s="538"/>
      <c r="Q32" s="323"/>
      <c r="R32" s="539"/>
    </row>
    <row r="33" spans="1:18" ht="18.75" customHeight="1">
      <c r="A33" s="193">
        <v>70</v>
      </c>
      <c r="B33" s="290" t="s">
        <v>246</v>
      </c>
      <c r="C33" s="602" t="s">
        <v>247</v>
      </c>
      <c r="D33" s="197"/>
      <c r="E33" s="233">
        <v>299</v>
      </c>
      <c r="F33" s="49">
        <v>137</v>
      </c>
      <c r="G33" s="73">
        <f t="shared" si="0"/>
        <v>436</v>
      </c>
      <c r="H33" s="74">
        <v>11</v>
      </c>
      <c r="I33" s="75">
        <f t="shared" si="1"/>
        <v>27</v>
      </c>
      <c r="K33" s="584"/>
      <c r="L33" s="537"/>
      <c r="M33" s="224"/>
      <c r="N33" s="320"/>
      <c r="O33" s="321"/>
      <c r="P33" s="538"/>
      <c r="Q33" s="323"/>
      <c r="R33" s="539"/>
    </row>
    <row r="34" spans="1:18" ht="18.75" customHeight="1">
      <c r="A34" s="196">
        <v>76</v>
      </c>
      <c r="B34" s="615" t="s">
        <v>567</v>
      </c>
      <c r="C34" s="582" t="s">
        <v>507</v>
      </c>
      <c r="D34" s="197"/>
      <c r="E34" s="345" t="s">
        <v>708</v>
      </c>
      <c r="F34" s="49"/>
      <c r="G34" s="73">
        <f t="shared" si="0"/>
      </c>
      <c r="H34" s="74"/>
      <c r="I34" s="75" t="e">
        <f t="shared" si="1"/>
        <v>#VALUE!</v>
      </c>
      <c r="J34" s="88"/>
      <c r="K34" s="584"/>
      <c r="L34" s="537"/>
      <c r="M34" s="224"/>
      <c r="N34" s="320"/>
      <c r="O34" s="321"/>
      <c r="P34" s="538"/>
      <c r="Q34" s="323"/>
      <c r="R34" s="539"/>
    </row>
    <row r="35" spans="1:18" ht="18.75" customHeight="1">
      <c r="A35" s="193">
        <v>78</v>
      </c>
      <c r="B35" s="290"/>
      <c r="C35" s="284"/>
      <c r="D35" s="197"/>
      <c r="E35" s="233"/>
      <c r="F35" s="49"/>
      <c r="G35" s="73">
        <f t="shared" si="0"/>
      </c>
      <c r="H35" s="74"/>
      <c r="I35" s="75" t="e">
        <f t="shared" si="1"/>
        <v>#VALUE!</v>
      </c>
      <c r="K35" s="584"/>
      <c r="L35" s="537"/>
      <c r="M35" s="224"/>
      <c r="N35" s="320"/>
      <c r="O35" s="321"/>
      <c r="P35" s="538"/>
      <c r="Q35" s="323"/>
      <c r="R35" s="539"/>
    </row>
    <row r="36" spans="1:18" ht="18.75" customHeight="1">
      <c r="A36" s="196">
        <v>80</v>
      </c>
      <c r="B36" s="615" t="s">
        <v>569</v>
      </c>
      <c r="C36" s="616" t="s">
        <v>507</v>
      </c>
      <c r="D36" s="197"/>
      <c r="E36" s="345" t="s">
        <v>708</v>
      </c>
      <c r="F36" s="49"/>
      <c r="G36" s="73">
        <f t="shared" si="0"/>
      </c>
      <c r="H36" s="74"/>
      <c r="I36" s="75" t="e">
        <f t="shared" si="1"/>
        <v>#VALUE!</v>
      </c>
      <c r="K36" s="584"/>
      <c r="L36" s="537"/>
      <c r="M36" s="224"/>
      <c r="N36" s="320"/>
      <c r="O36" s="321"/>
      <c r="P36" s="538"/>
      <c r="Q36" s="323"/>
      <c r="R36" s="539"/>
    </row>
    <row r="37" spans="1:18" ht="18.75" customHeight="1">
      <c r="A37" s="193">
        <v>90</v>
      </c>
      <c r="B37" s="639" t="s">
        <v>663</v>
      </c>
      <c r="C37" s="616" t="s">
        <v>363</v>
      </c>
      <c r="D37" s="197"/>
      <c r="E37" s="345" t="s">
        <v>708</v>
      </c>
      <c r="F37" s="49"/>
      <c r="G37" s="73">
        <f t="shared" si="0"/>
      </c>
      <c r="H37" s="74"/>
      <c r="I37" s="75" t="e">
        <f t="shared" si="1"/>
        <v>#VALUE!</v>
      </c>
      <c r="J37" s="88"/>
      <c r="K37" s="584"/>
      <c r="L37" s="537"/>
      <c r="M37" s="224"/>
      <c r="N37" s="320"/>
      <c r="O37" s="321"/>
      <c r="P37" s="538"/>
      <c r="Q37" s="323"/>
      <c r="R37" s="539"/>
    </row>
    <row r="38" spans="1:18" ht="18.75" customHeight="1">
      <c r="A38" s="201">
        <v>92</v>
      </c>
      <c r="B38" s="305" t="s">
        <v>232</v>
      </c>
      <c r="C38" s="580" t="s">
        <v>233</v>
      </c>
      <c r="D38" s="230"/>
      <c r="E38" s="134"/>
      <c r="F38" s="135"/>
      <c r="G38" s="136">
        <f t="shared" si="0"/>
      </c>
      <c r="H38" s="319"/>
      <c r="I38" s="155" t="e">
        <f t="shared" si="1"/>
        <v>#VALUE!</v>
      </c>
      <c r="J38" s="55"/>
      <c r="K38" s="584"/>
      <c r="L38" s="537"/>
      <c r="M38" s="224"/>
      <c r="N38" s="320"/>
      <c r="O38" s="321"/>
      <c r="P38" s="538"/>
      <c r="Q38" s="323"/>
      <c r="R38" s="539"/>
    </row>
    <row r="39" spans="1:12" ht="18.75" customHeight="1">
      <c r="A39" s="223"/>
      <c r="B39" s="103"/>
      <c r="C39" s="537"/>
      <c r="D39" s="224"/>
      <c r="E39" s="320"/>
      <c r="F39" s="321"/>
      <c r="G39" s="538"/>
      <c r="H39" s="323"/>
      <c r="I39" s="539"/>
      <c r="J39" s="55"/>
      <c r="K39" s="584"/>
      <c r="L39" s="537"/>
    </row>
    <row r="40" spans="1:12" ht="18.75" customHeight="1">
      <c r="A40" s="223"/>
      <c r="B40" s="521" t="s">
        <v>600</v>
      </c>
      <c r="C40" s="537"/>
      <c r="D40" s="224"/>
      <c r="E40" s="320"/>
      <c r="F40" s="321"/>
      <c r="G40" s="538"/>
      <c r="H40" s="323"/>
      <c r="I40" s="539"/>
      <c r="J40" s="55"/>
      <c r="K40" s="584"/>
      <c r="L40" s="537"/>
    </row>
    <row r="41" spans="1:12" ht="14.25" customHeight="1">
      <c r="A41" s="223"/>
      <c r="B41" s="225"/>
      <c r="C41" s="226"/>
      <c r="D41" s="224"/>
      <c r="E41" s="320"/>
      <c r="F41" s="321"/>
      <c r="G41" s="322"/>
      <c r="H41" s="323"/>
      <c r="I41" s="200"/>
      <c r="J41" s="55"/>
      <c r="K41" s="584"/>
      <c r="L41" s="537"/>
    </row>
    <row r="42" spans="1:12" ht="12.75" customHeight="1">
      <c r="A42" s="202" t="s">
        <v>270</v>
      </c>
      <c r="K42" s="584"/>
      <c r="L42" s="537"/>
    </row>
    <row r="44" ht="17.25" customHeight="1">
      <c r="A44" s="90" t="s">
        <v>271</v>
      </c>
    </row>
    <row r="45" ht="12.75" customHeight="1"/>
    <row r="46" ht="18">
      <c r="A46" s="40" t="s">
        <v>471</v>
      </c>
    </row>
    <row r="47" ht="12.75" customHeight="1"/>
    <row r="48" ht="12.75" customHeight="1"/>
    <row r="49" ht="12.75" customHeight="1"/>
    <row r="50" ht="12.75" customHeight="1"/>
  </sheetData>
  <sheetProtection/>
  <mergeCells count="1">
    <mergeCell ref="A1:I1"/>
  </mergeCells>
  <conditionalFormatting sqref="B1:B6 B18:B24 B26:B29 B15:B16 B8:B13 B31:B65536">
    <cfRule type="duplicateValues" priority="19" dxfId="0" stopIfTrue="1">
      <formula>AND(COUNTIF($B$1:$B$6,B1)+COUNTIF($B$18:$B$24,B1)+COUNTIF($B$26:$B$29,B1)+COUNTIF($B$15:$B$16,B1)+COUNTIF($B$8:$B$13,B1)+COUNTIF($B$31:$B$65536,B1)&gt;1,NOT(ISBLANK(B1)))</formula>
    </cfRule>
    <cfRule type="duplicateValues" priority="20" dxfId="0" stopIfTrue="1">
      <formula>AND(COUNTIF($B$1:$B$6,B1)+COUNTIF($B$18:$B$24,B1)+COUNTIF($B$26:$B$29,B1)+COUNTIF($B$15:$B$16,B1)+COUNTIF($B$8:$B$13,B1)+COUNTIF($B$31:$B$65536,B1)&gt;1,NOT(ISBLANK(B1)))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B7">
    <cfRule type="duplicateValues" priority="13" dxfId="0" stopIfTrue="1">
      <formula>AND(COUNTIF($B$7:$B$7,B7)&gt;1,NOT(ISBLANK(B7)))</formula>
    </cfRule>
    <cfRule type="duplicateValues" priority="14" dxfId="0" stopIfTrue="1">
      <formula>AND(COUNTIF($B$7:$B$7,B7)&gt;1,NOT(ISBLANK(B7)))</formula>
    </cfRule>
  </conditionalFormatting>
  <conditionalFormatting sqref="B14">
    <cfRule type="duplicateValues" priority="7" dxfId="0" stopIfTrue="1">
      <formula>AND(COUNTIF($B$14:$B$14,B14)&gt;1,NOT(ISBLANK(B14)))</formula>
    </cfRule>
    <cfRule type="duplicateValues" priority="8" dxfId="0" stopIfTrue="1">
      <formula>AND(COUNTIF($B$14:$B$14,B14)&gt;1,NOT(ISBLANK(B14)))</formula>
    </cfRule>
    <cfRule type="duplicateValues" priority="9" dxfId="0" stopIfTrue="1">
      <formula>AND(COUNTIF($B$14:$B$14,B14)&gt;1,NOT(ISBLANK(B14)))</formula>
    </cfRule>
  </conditionalFormatting>
  <conditionalFormatting sqref="B15:B24 B1:B13 B26:B65536">
    <cfRule type="duplicateValues" priority="10" dxfId="0" stopIfTrue="1">
      <formula>AND(COUNTIF($B$15:$B$24,B1)+COUNTIF($B$1:$B$13,B1)+COUNTIF($B$26:$B$65536,B1)&gt;1,NOT(ISBLANK(B1)))</formula>
    </cfRule>
  </conditionalFormatting>
  <conditionalFormatting sqref="B17">
    <cfRule type="duplicateValues" priority="17" dxfId="0" stopIfTrue="1">
      <formula>AND(COUNTIF($B$17:$B$17,B17)&gt;1,NOT(ISBLANK(B17)))</formula>
    </cfRule>
    <cfRule type="duplicateValues" priority="18" dxfId="0" stopIfTrue="1">
      <formula>AND(COUNTIF($B$17:$B$17,B17)&gt;1,NOT(ISBLANK(B17)))</formula>
    </cfRule>
  </conditionalFormatting>
  <conditionalFormatting sqref="B25">
    <cfRule type="duplicateValues" priority="2" dxfId="0" stopIfTrue="1">
      <formula>AND(COUNTIF($B$25:$B$25,B25)&gt;1,NOT(ISBLANK(B25)))</formula>
    </cfRule>
    <cfRule type="duplicateValues" priority="3" dxfId="0" stopIfTrue="1">
      <formula>AND(COUNTIF($B$25:$B$25,B25)&gt;1,NOT(ISBLANK(B25)))</formula>
    </cfRule>
    <cfRule type="duplicateValues" priority="4" dxfId="0" stopIfTrue="1">
      <formula>AND(COUNTIF($B$25:$B$25,B25)&gt;1,NOT(ISBLANK(B25)))</formula>
    </cfRule>
  </conditionalFormatting>
  <conditionalFormatting sqref="B30">
    <cfRule type="duplicateValues" priority="15" dxfId="0" stopIfTrue="1">
      <formula>AND(COUNTIF($B$30:$B$30,B30)&gt;1,NOT(ISBLANK(B30)))</formula>
    </cfRule>
    <cfRule type="duplicateValues" priority="16" dxfId="0" stopIfTrue="1">
      <formula>AND(COUNTIF($B$30:$B$30,B30)&gt;1,NOT(ISBLANK(B30)))</formula>
    </cfRule>
  </conditionalFormatting>
  <conditionalFormatting sqref="C10">
    <cfRule type="duplicateValues" priority="5" dxfId="0" stopIfTrue="1">
      <formula>AND(COUNTIF($C$10:$C$10,C10)&gt;1,NOT(ISBLANK(C10)))</formula>
    </cfRule>
    <cfRule type="duplicateValues" priority="6" dxfId="0" stopIfTrue="1">
      <formula>AND(COUNTIF($C$10:$C$10,C10)&gt;1,NOT(ISBLANK(C10)))</formula>
    </cfRule>
  </conditionalFormatting>
  <conditionalFormatting sqref="C36">
    <cfRule type="duplicateValues" priority="11" dxfId="0" stopIfTrue="1">
      <formula>AND(COUNTIF($C$36:$C$36,C36)&gt;1,NOT(ISBLANK(C36)))</formula>
    </cfRule>
    <cfRule type="duplicateValues" priority="12" dxfId="0" stopIfTrue="1">
      <formula>AND(COUNTIF($C$36:$C$36,C36)&gt;1,NOT(ISBLANK(C36)))</formula>
    </cfRule>
  </conditionalFormatting>
  <conditionalFormatting sqref="E39:E40">
    <cfRule type="cellIs" priority="23" dxfId="3" operator="lessThan" stopIfTrue="1">
      <formula>360</formula>
    </cfRule>
    <cfRule type="cellIs" priority="24" dxfId="34" operator="between" stopIfTrue="1">
      <formula>360</formula>
      <formula>399</formula>
    </cfRule>
    <cfRule type="cellIs" priority="25" dxfId="33" operator="greaterThanOrEqual" stopIfTrue="1">
      <formula>400</formula>
    </cfRule>
  </conditionalFormatting>
  <conditionalFormatting sqref="E39:F40 H39:H40">
    <cfRule type="cellIs" priority="22" dxfId="32" operator="equal" stopIfTrue="1">
      <formula>""</formula>
    </cfRule>
  </conditionalFormatting>
  <conditionalFormatting sqref="F39:F40">
    <cfRule type="cellIs" priority="26" dxfId="3" operator="lessThan" stopIfTrue="1">
      <formula>140</formula>
    </cfRule>
    <cfRule type="cellIs" priority="27" dxfId="7" operator="between" stopIfTrue="1">
      <formula>140</formula>
      <formula>199</formula>
    </cfRule>
    <cfRule type="cellIs" priority="28" dxfId="8" operator="greaterThanOrEqual" stopIfTrue="1">
      <formula>200</formula>
    </cfRule>
  </conditionalFormatting>
  <conditionalFormatting sqref="G7:G40">
    <cfRule type="cellIs" priority="36" dxfId="3" operator="lessThan" stopIfTrue="1">
      <formula>500</formula>
    </cfRule>
    <cfRule type="cellIs" priority="37" dxfId="7" operator="between" stopIfTrue="1">
      <formula>500</formula>
      <formula>549</formula>
    </cfRule>
    <cfRule type="cellIs" priority="38" dxfId="8" operator="greaterThanOrEqual" stopIfTrue="1">
      <formula>550</formula>
    </cfRule>
  </conditionalFormatting>
  <conditionalFormatting sqref="I7:I40">
    <cfRule type="cellIs" priority="45" dxfId="7" operator="between" stopIfTrue="1">
      <formula>1</formula>
      <formula>8</formula>
    </cfRule>
    <cfRule type="cellIs" priority="46" dxfId="3" operator="greaterThanOrEqual" stopIfTrue="1">
      <formula>9</formula>
    </cfRule>
  </conditionalFormatting>
  <printOptions horizontalCentered="1"/>
  <pageMargins left="0.8661417322834646" right="0.31496062992125984" top="0.2755905511811024" bottom="0.11811023622047245" header="0.5118110236220472" footer="0.5118110236220472"/>
  <pageSetup horizontalDpi="600" verticalDpi="600" orientation="portrait" paperSize="9" r:id="rId1"/>
  <headerFooter alignWithMargins="0">
    <oddFooter>&amp;L&amp;8&amp;F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PageLayoutView="0" workbookViewId="0" topLeftCell="E11">
      <selection activeCell="J23" sqref="J23"/>
    </sheetView>
  </sheetViews>
  <sheetFormatPr defaultColWidth="11.421875" defaultRowHeight="12.75"/>
  <cols>
    <col min="1" max="1" width="23.421875" style="165" customWidth="1"/>
    <col min="2" max="5" width="6.421875" style="169" customWidth="1"/>
    <col min="6" max="6" width="4.140625" style="170" customWidth="1"/>
    <col min="7" max="7" width="4.140625" style="165" customWidth="1"/>
    <col min="8" max="8" width="4.140625" style="171" customWidth="1"/>
    <col min="9" max="9" width="6.421875" style="165" customWidth="1"/>
    <col min="10" max="10" width="23.421875" style="165" customWidth="1"/>
    <col min="11" max="14" width="6.421875" style="165" customWidth="1"/>
    <col min="15" max="15" width="4.140625" style="165" customWidth="1"/>
    <col min="16" max="16" width="4.7109375" style="165" customWidth="1"/>
    <col min="17" max="17" width="4.140625" style="165" customWidth="1"/>
    <col min="18" max="18" width="6.421875" style="165" customWidth="1"/>
    <col min="19" max="26" width="5.7109375" style="165" hidden="1" customWidth="1"/>
    <col min="27" max="16384" width="11.421875" style="165" customWidth="1"/>
  </cols>
  <sheetData>
    <row r="1" spans="1:25" ht="35.25">
      <c r="A1" s="48" t="s">
        <v>289</v>
      </c>
      <c r="B1" s="166"/>
      <c r="C1" s="166"/>
      <c r="D1" s="166"/>
      <c r="E1" s="166"/>
      <c r="F1" s="167"/>
      <c r="G1" s="166"/>
      <c r="H1" s="168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2.75" customHeight="1">
      <c r="A2" s="48"/>
      <c r="B2" s="166"/>
      <c r="C2" s="166"/>
      <c r="D2" s="166"/>
      <c r="E2" s="166"/>
      <c r="F2" s="167"/>
      <c r="G2" s="166"/>
      <c r="H2" s="168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260" customFormat="1" ht="18.75" customHeight="1">
      <c r="A3" s="671" t="s">
        <v>288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286"/>
      <c r="S3" s="286"/>
      <c r="T3" s="286"/>
      <c r="U3" s="286"/>
      <c r="V3" s="286"/>
      <c r="W3" s="286"/>
      <c r="X3" s="286"/>
      <c r="Y3" s="286"/>
    </row>
    <row r="4" spans="1:12" ht="15">
      <c r="A4" s="677" t="s">
        <v>292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</row>
    <row r="5" spans="1:8" ht="14.25">
      <c r="A5" s="165" t="s">
        <v>31</v>
      </c>
      <c r="B5" s="169" t="s">
        <v>32</v>
      </c>
      <c r="C5" s="169" t="s">
        <v>33</v>
      </c>
      <c r="D5" s="169" t="s">
        <v>34</v>
      </c>
      <c r="E5" s="169" t="s">
        <v>35</v>
      </c>
      <c r="F5" s="170" t="s">
        <v>36</v>
      </c>
      <c r="H5" s="172" t="s">
        <v>37</v>
      </c>
    </row>
    <row r="6" spans="1:10" ht="15" customHeight="1">
      <c r="A6" s="399" t="s">
        <v>212</v>
      </c>
      <c r="B6" s="46">
        <v>90</v>
      </c>
      <c r="C6" s="47">
        <f>E6-B6</f>
        <v>36</v>
      </c>
      <c r="D6" s="46">
        <v>4</v>
      </c>
      <c r="E6" s="46">
        <v>126</v>
      </c>
      <c r="F6" s="101">
        <f>IF(E6&gt;E11,1,IF(E6&lt;E11,0,0.5))</f>
        <v>1</v>
      </c>
      <c r="G6" s="663">
        <f>SUM(F6:F9)</f>
        <v>2</v>
      </c>
      <c r="H6" s="662"/>
      <c r="I6" s="277"/>
      <c r="J6" s="173"/>
    </row>
    <row r="7" spans="1:10" ht="15" customHeight="1">
      <c r="A7" s="210" t="str">
        <f>IF(ISERROR(INDEX('Fr'!$C$7:$C$37,MATCH(A6,VLFrauen,0))),"",INDEX('Fr'!$C$7:$C$37,MATCH(A6,VLFrauen,0)))</f>
        <v>Dresdner SV 1910</v>
      </c>
      <c r="B7" s="46">
        <v>85</v>
      </c>
      <c r="C7" s="47">
        <f>E7-B7</f>
        <v>45</v>
      </c>
      <c r="D7" s="46">
        <v>5</v>
      </c>
      <c r="E7" s="46">
        <v>130</v>
      </c>
      <c r="F7" s="101">
        <f>IF(E7&gt;E12,1,IF(E7&lt;E12,0,0.5))</f>
        <v>0</v>
      </c>
      <c r="G7" s="664"/>
      <c r="H7" s="662"/>
      <c r="J7" s="173"/>
    </row>
    <row r="8" spans="1:10" ht="15" customHeight="1">
      <c r="A8" s="685">
        <f>SUM(E6:E9)</f>
        <v>512</v>
      </c>
      <c r="B8" s="46">
        <v>91</v>
      </c>
      <c r="C8" s="47">
        <f>E8-B8</f>
        <v>35</v>
      </c>
      <c r="D8" s="46">
        <v>4</v>
      </c>
      <c r="E8" s="46">
        <v>126</v>
      </c>
      <c r="F8" s="101">
        <f>IF(E8&gt;E13,1,IF(E8&lt;E13,0,0.5))</f>
        <v>1</v>
      </c>
      <c r="G8" s="664"/>
      <c r="H8" s="662"/>
      <c r="J8" s="173"/>
    </row>
    <row r="9" spans="1:10" ht="15" customHeight="1">
      <c r="A9" s="691"/>
      <c r="B9" s="46">
        <v>87</v>
      </c>
      <c r="C9" s="47">
        <f>E9-B9</f>
        <v>43</v>
      </c>
      <c r="D9" s="46">
        <v>0</v>
      </c>
      <c r="E9" s="46">
        <v>130</v>
      </c>
      <c r="F9" s="101">
        <f>IF(E9&gt;E14,1,IF(E9&lt;E14,0,0.5))</f>
        <v>0</v>
      </c>
      <c r="G9" s="664"/>
      <c r="H9" s="662"/>
      <c r="J9" s="173"/>
    </row>
    <row r="10" spans="1:10" ht="15">
      <c r="A10" s="667" t="s">
        <v>174</v>
      </c>
      <c r="B10" s="668"/>
      <c r="C10" s="668"/>
      <c r="D10" s="668"/>
      <c r="E10" s="668"/>
      <c r="F10" s="668"/>
      <c r="G10" s="668"/>
      <c r="H10" s="669"/>
      <c r="J10" s="173"/>
    </row>
    <row r="11" spans="1:17" ht="14.25" customHeight="1">
      <c r="A11" s="399" t="s">
        <v>348</v>
      </c>
      <c r="B11" s="46">
        <v>78</v>
      </c>
      <c r="C11" s="47">
        <f>E11-B11</f>
        <v>42</v>
      </c>
      <c r="D11" s="46">
        <v>0</v>
      </c>
      <c r="E11" s="46">
        <v>120</v>
      </c>
      <c r="F11" s="101">
        <f>IF(E11&gt;E6,1,IF(E11&lt;E6,0,0.5))</f>
        <v>0</v>
      </c>
      <c r="G11" s="663">
        <f>SUM(F11:F14)</f>
        <v>2</v>
      </c>
      <c r="H11" s="662"/>
      <c r="J11" s="684" t="s">
        <v>99</v>
      </c>
      <c r="K11" s="684"/>
      <c r="L11" s="684"/>
      <c r="M11" s="684"/>
      <c r="N11" s="684"/>
      <c r="O11" s="684"/>
      <c r="P11" s="684"/>
      <c r="Q11" s="684"/>
    </row>
    <row r="12" spans="1:17" ht="14.25" customHeight="1">
      <c r="A12" s="210" t="str">
        <f>IF(ISERROR(INDEX('Fr'!$C$7:$C$37,MATCH(A11,VLFrauen,0))),"",INDEX('Fr'!$C$7:$C$37,MATCH(A11,VLFrauen,0)))</f>
        <v>Dresdner SV 1910</v>
      </c>
      <c r="B12" s="46">
        <v>83</v>
      </c>
      <c r="C12" s="47">
        <f>E12-B12</f>
        <v>52</v>
      </c>
      <c r="D12" s="46">
        <v>0</v>
      </c>
      <c r="E12" s="46">
        <v>135</v>
      </c>
      <c r="F12" s="101">
        <f>IF(E12&gt;E7,1,IF(E12&lt;E7,0,0.5))</f>
        <v>1</v>
      </c>
      <c r="G12" s="664"/>
      <c r="H12" s="662"/>
      <c r="J12" s="684"/>
      <c r="K12" s="684"/>
      <c r="L12" s="684"/>
      <c r="M12" s="684"/>
      <c r="N12" s="684"/>
      <c r="O12" s="684"/>
      <c r="P12" s="684"/>
      <c r="Q12" s="684"/>
    </row>
    <row r="13" spans="1:8" ht="14.25" customHeight="1">
      <c r="A13" s="685">
        <f>SUM(E11:E14)</f>
        <v>516</v>
      </c>
      <c r="B13" s="46">
        <v>89</v>
      </c>
      <c r="C13" s="47">
        <f>E13-B13</f>
        <v>36</v>
      </c>
      <c r="D13" s="46">
        <v>1</v>
      </c>
      <c r="E13" s="46">
        <v>125</v>
      </c>
      <c r="F13" s="101">
        <f>IF(E13&gt;E8,1,IF(E13&lt;E8,0,0.5))</f>
        <v>0</v>
      </c>
      <c r="G13" s="664"/>
      <c r="H13" s="662"/>
    </row>
    <row r="14" spans="1:26" ht="14.25" customHeight="1">
      <c r="A14" s="691"/>
      <c r="B14" s="46">
        <v>92</v>
      </c>
      <c r="C14" s="47">
        <f>E14-B14</f>
        <v>44</v>
      </c>
      <c r="D14" s="46">
        <v>1</v>
      </c>
      <c r="E14" s="46">
        <v>136</v>
      </c>
      <c r="F14" s="101">
        <f>IF(E14&gt;E9,1,IF(E14&lt;E9,0,0.5))</f>
        <v>1</v>
      </c>
      <c r="G14" s="664"/>
      <c r="H14" s="662"/>
      <c r="J14" s="205" t="s">
        <v>31</v>
      </c>
      <c r="K14" s="206" t="s">
        <v>32</v>
      </c>
      <c r="L14" s="206" t="s">
        <v>33</v>
      </c>
      <c r="M14" s="206" t="s">
        <v>34</v>
      </c>
      <c r="N14" s="206" t="s">
        <v>35</v>
      </c>
      <c r="O14" s="207" t="s">
        <v>36</v>
      </c>
      <c r="P14" s="205"/>
      <c r="Q14" s="206" t="s">
        <v>37</v>
      </c>
      <c r="S14" s="211" t="s">
        <v>95</v>
      </c>
      <c r="T14" s="211" t="s">
        <v>95</v>
      </c>
      <c r="U14" s="211" t="s">
        <v>95</v>
      </c>
      <c r="V14" s="211" t="s">
        <v>95</v>
      </c>
      <c r="W14" s="211" t="s">
        <v>36</v>
      </c>
      <c r="X14" s="211" t="s">
        <v>36</v>
      </c>
      <c r="Y14" s="211" t="s">
        <v>36</v>
      </c>
      <c r="Z14" s="211" t="s">
        <v>36</v>
      </c>
    </row>
    <row r="15" spans="10:26" ht="14.25" customHeight="1">
      <c r="J15" s="399" t="s">
        <v>348</v>
      </c>
      <c r="K15" s="46">
        <v>70</v>
      </c>
      <c r="L15" s="47">
        <f>N15-K15</f>
        <v>45</v>
      </c>
      <c r="M15" s="46">
        <v>2</v>
      </c>
      <c r="N15" s="46">
        <v>115</v>
      </c>
      <c r="O15" s="101">
        <f>W15</f>
        <v>1</v>
      </c>
      <c r="P15" s="663">
        <f>SUM(O15:O18)</f>
        <v>12</v>
      </c>
      <c r="Q15" s="662"/>
      <c r="R15" s="647" t="s">
        <v>724</v>
      </c>
      <c r="S15" s="211">
        <f aca="true" t="shared" si="0" ref="S15:S30">N15</f>
        <v>115</v>
      </c>
      <c r="T15" s="211">
        <f>N19</f>
        <v>135</v>
      </c>
      <c r="U15" s="211">
        <f>N23</f>
        <v>132</v>
      </c>
      <c r="V15" s="211">
        <f>N27</f>
        <v>119</v>
      </c>
      <c r="W15" s="211">
        <f>IF(S15="","",5-_xlfn.RANK.AVG(S15,$S15:$V15,0))</f>
        <v>1</v>
      </c>
      <c r="X15" s="211">
        <f aca="true" t="shared" si="1" ref="X15:Z18">IF(T15="","",5-_xlfn.RANK.AVG(T15,$S15:$V15,0))</f>
        <v>4</v>
      </c>
      <c r="Y15" s="211">
        <f t="shared" si="1"/>
        <v>3</v>
      </c>
      <c r="Z15" s="211">
        <f t="shared" si="1"/>
        <v>2</v>
      </c>
    </row>
    <row r="16" spans="1:26" ht="14.25" customHeight="1">
      <c r="A16" s="399" t="s">
        <v>696</v>
      </c>
      <c r="B16" s="46">
        <v>75</v>
      </c>
      <c r="C16" s="47">
        <f>E16-B16</f>
        <v>45</v>
      </c>
      <c r="D16" s="46">
        <v>0</v>
      </c>
      <c r="E16" s="46">
        <v>120</v>
      </c>
      <c r="F16" s="101">
        <f>IF(E16&gt;E21,1,IF(E16&lt;E21,0,0.5))</f>
        <v>1</v>
      </c>
      <c r="G16" s="663">
        <f>SUM(F16:F19)</f>
        <v>1</v>
      </c>
      <c r="H16" s="662"/>
      <c r="J16" s="210" t="str">
        <f>IF(ISERROR(INDEX('[1]Fr'!$C$7:$C$37,MATCH(J15,VLFrauen,0))),"",INDEX('[1]Fr'!$C$7:$C$37,MATCH(J15,VLFrauen,0)))</f>
        <v>Dresdner SV 1910</v>
      </c>
      <c r="K16" s="46">
        <v>99</v>
      </c>
      <c r="L16" s="47">
        <f aca="true" t="shared" si="2" ref="L16:L30">N16-K16</f>
        <v>44</v>
      </c>
      <c r="M16" s="46">
        <v>1</v>
      </c>
      <c r="N16" s="46">
        <v>143</v>
      </c>
      <c r="O16" s="101">
        <f>W16</f>
        <v>4</v>
      </c>
      <c r="P16" s="664"/>
      <c r="Q16" s="662"/>
      <c r="R16" s="384"/>
      <c r="S16" s="211">
        <f t="shared" si="0"/>
        <v>143</v>
      </c>
      <c r="T16" s="211">
        <f>N20</f>
        <v>114</v>
      </c>
      <c r="U16" s="211">
        <f>N24</f>
        <v>129</v>
      </c>
      <c r="V16" s="211">
        <f>N28</f>
        <v>133</v>
      </c>
      <c r="W16" s="211">
        <f>IF(S16="","",5-_xlfn.RANK.AVG(S16,$S16:$V16,0))</f>
        <v>4</v>
      </c>
      <c r="X16" s="211">
        <f t="shared" si="1"/>
        <v>1</v>
      </c>
      <c r="Y16" s="211">
        <f t="shared" si="1"/>
        <v>2</v>
      </c>
      <c r="Z16" s="211">
        <f t="shared" si="1"/>
        <v>3</v>
      </c>
    </row>
    <row r="17" spans="1:26" ht="14.25" customHeight="1">
      <c r="A17" s="210" t="str">
        <f>IF(ISERROR(INDEX('Fr'!$C$7:$C$37,MATCH(A16,VLFrauen,0))),"",INDEX('Fr'!$C$7:$C$37,MATCH(A16,VLFrauen,0)))</f>
        <v>MSV Bautzen 04</v>
      </c>
      <c r="B17" s="46">
        <v>85</v>
      </c>
      <c r="C17" s="47">
        <f>E17-B17</f>
        <v>54</v>
      </c>
      <c r="D17" s="46">
        <v>0</v>
      </c>
      <c r="E17" s="46">
        <v>139</v>
      </c>
      <c r="F17" s="101">
        <f>IF(E17&gt;E22,1,IF(E17&lt;E22,0,0.5))</f>
        <v>0</v>
      </c>
      <c r="G17" s="664"/>
      <c r="H17" s="662"/>
      <c r="J17" s="685">
        <f>SUM(N15:N18)</f>
        <v>527</v>
      </c>
      <c r="K17" s="46">
        <v>90</v>
      </c>
      <c r="L17" s="47">
        <f t="shared" si="2"/>
        <v>44</v>
      </c>
      <c r="M17" s="46">
        <v>3</v>
      </c>
      <c r="N17" s="46">
        <v>134</v>
      </c>
      <c r="O17" s="101">
        <f>W17</f>
        <v>4</v>
      </c>
      <c r="P17" s="664"/>
      <c r="Q17" s="662"/>
      <c r="R17" s="384" t="s">
        <v>751</v>
      </c>
      <c r="S17" s="211">
        <f t="shared" si="0"/>
        <v>134</v>
      </c>
      <c r="T17" s="211">
        <f>N21</f>
        <v>124</v>
      </c>
      <c r="U17" s="211">
        <f>N25</f>
        <v>120</v>
      </c>
      <c r="V17" s="211">
        <f>N29</f>
        <v>131</v>
      </c>
      <c r="W17" s="211">
        <f>IF(S17="","",5-_xlfn.RANK.AVG(S17,$S17:$V17,0))</f>
        <v>4</v>
      </c>
      <c r="X17" s="211">
        <f t="shared" si="1"/>
        <v>2</v>
      </c>
      <c r="Y17" s="211">
        <f t="shared" si="1"/>
        <v>1</v>
      </c>
      <c r="Z17" s="211">
        <f t="shared" si="1"/>
        <v>3</v>
      </c>
    </row>
    <row r="18" spans="1:26" ht="14.25" customHeight="1" thickBot="1">
      <c r="A18" s="685">
        <f>SUM(E16:E19)</f>
        <v>517</v>
      </c>
      <c r="B18" s="46">
        <v>88</v>
      </c>
      <c r="C18" s="47">
        <f>E18-B18</f>
        <v>51</v>
      </c>
      <c r="D18" s="46">
        <v>0</v>
      </c>
      <c r="E18" s="46">
        <v>139</v>
      </c>
      <c r="F18" s="101">
        <f>IF(E18&gt;E23,1,IF(E18&lt;E23,0,0.5))</f>
        <v>0</v>
      </c>
      <c r="G18" s="664"/>
      <c r="H18" s="662"/>
      <c r="J18" s="686"/>
      <c r="K18" s="157">
        <v>82</v>
      </c>
      <c r="L18" s="158">
        <f t="shared" si="2"/>
        <v>53</v>
      </c>
      <c r="M18" s="157">
        <v>0</v>
      </c>
      <c r="N18" s="157">
        <v>135</v>
      </c>
      <c r="O18" s="159">
        <f>W18</f>
        <v>3</v>
      </c>
      <c r="P18" s="660"/>
      <c r="Q18" s="657"/>
      <c r="R18" s="384"/>
      <c r="S18" s="211">
        <f t="shared" si="0"/>
        <v>135</v>
      </c>
      <c r="T18" s="211">
        <f>N22</f>
        <v>132</v>
      </c>
      <c r="U18" s="211">
        <f>N26</f>
        <v>145</v>
      </c>
      <c r="V18" s="211">
        <f>N30</f>
        <v>131</v>
      </c>
      <c r="W18" s="211">
        <f>IF(S18="","",5-_xlfn.RANK.AVG(S18,$S18:$V18,0))</f>
        <v>3</v>
      </c>
      <c r="X18" s="211">
        <f t="shared" si="1"/>
        <v>2</v>
      </c>
      <c r="Y18" s="211">
        <f t="shared" si="1"/>
        <v>4</v>
      </c>
      <c r="Z18" s="211">
        <f t="shared" si="1"/>
        <v>1</v>
      </c>
    </row>
    <row r="19" spans="1:19" ht="14.25" customHeight="1">
      <c r="A19" s="691"/>
      <c r="B19" s="46">
        <v>92</v>
      </c>
      <c r="C19" s="47">
        <f>E19-B19</f>
        <v>27</v>
      </c>
      <c r="D19" s="46">
        <v>2</v>
      </c>
      <c r="E19" s="46">
        <v>119</v>
      </c>
      <c r="F19" s="101">
        <f>IF(E19&gt;E24,1,IF(E19&lt;E24,0,0.5))</f>
        <v>0</v>
      </c>
      <c r="G19" s="664"/>
      <c r="H19" s="662"/>
      <c r="J19" s="399" t="s">
        <v>664</v>
      </c>
      <c r="K19" s="160">
        <v>91</v>
      </c>
      <c r="L19" s="161">
        <f t="shared" si="2"/>
        <v>44</v>
      </c>
      <c r="M19" s="160">
        <v>1</v>
      </c>
      <c r="N19" s="160">
        <v>135</v>
      </c>
      <c r="O19" s="162">
        <f>X15</f>
        <v>4</v>
      </c>
      <c r="P19" s="687">
        <f>SUM(O19:O22)</f>
        <v>9</v>
      </c>
      <c r="Q19" s="688"/>
      <c r="R19" s="384"/>
      <c r="S19" s="165">
        <f t="shared" si="0"/>
        <v>135</v>
      </c>
    </row>
    <row r="20" spans="1:19" ht="14.25" customHeight="1">
      <c r="A20" s="667" t="s">
        <v>114</v>
      </c>
      <c r="B20" s="668"/>
      <c r="C20" s="668"/>
      <c r="D20" s="668"/>
      <c r="E20" s="668"/>
      <c r="F20" s="668"/>
      <c r="G20" s="668"/>
      <c r="H20" s="669"/>
      <c r="J20" s="210" t="str">
        <f>IF(ISERROR(INDEX('[1]Fr'!$C$7:$C$37,MATCH(J19,VLFrauen,0))),"",INDEX('[1]Fr'!$C$7:$C$37,MATCH(J19,VLFrauen,0)))</f>
        <v>KSV 1991 Freital</v>
      </c>
      <c r="K20" s="46">
        <v>78</v>
      </c>
      <c r="L20" s="47">
        <f t="shared" si="2"/>
        <v>36</v>
      </c>
      <c r="M20" s="46">
        <v>2</v>
      </c>
      <c r="N20" s="46">
        <v>114</v>
      </c>
      <c r="O20" s="101">
        <f>X16</f>
        <v>1</v>
      </c>
      <c r="P20" s="664"/>
      <c r="Q20" s="662"/>
      <c r="R20" s="383"/>
      <c r="S20" s="165">
        <f t="shared" si="0"/>
        <v>114</v>
      </c>
    </row>
    <row r="21" spans="1:19" ht="14.25" customHeight="1">
      <c r="A21" s="399" t="s">
        <v>664</v>
      </c>
      <c r="B21" s="46">
        <v>81</v>
      </c>
      <c r="C21" s="47">
        <f>E21-B21</f>
        <v>34</v>
      </c>
      <c r="D21" s="46">
        <v>2</v>
      </c>
      <c r="E21" s="46">
        <v>115</v>
      </c>
      <c r="F21" s="101">
        <f>IF(E21&gt;E16,1,IF(E21&lt;E16,0,0.5))</f>
        <v>0</v>
      </c>
      <c r="G21" s="663">
        <f>SUM(F21:F24)</f>
        <v>3</v>
      </c>
      <c r="H21" s="662"/>
      <c r="I21" s="277"/>
      <c r="J21" s="685">
        <f>SUM(N19:N22)</f>
        <v>505</v>
      </c>
      <c r="K21" s="46">
        <v>98</v>
      </c>
      <c r="L21" s="47">
        <f t="shared" si="2"/>
        <v>26</v>
      </c>
      <c r="M21" s="46">
        <v>7</v>
      </c>
      <c r="N21" s="46">
        <v>124</v>
      </c>
      <c r="O21" s="101">
        <f>X17</f>
        <v>2</v>
      </c>
      <c r="P21" s="664"/>
      <c r="Q21" s="662"/>
      <c r="R21" s="383" t="s">
        <v>754</v>
      </c>
      <c r="S21" s="165">
        <f t="shared" si="0"/>
        <v>124</v>
      </c>
    </row>
    <row r="22" spans="1:19" ht="14.25" customHeight="1" thickBot="1">
      <c r="A22" s="210" t="str">
        <f>IF(ISERROR(INDEX('Fr'!$C$7:$C$37,MATCH(A21,VLFrauen,0))),"",INDEX('Fr'!$C$7:$C$37,MATCH(A21,VLFrauen,0)))</f>
        <v>KSV 1991 Freital</v>
      </c>
      <c r="B22" s="46">
        <v>95</v>
      </c>
      <c r="C22" s="47">
        <f>E22-B22</f>
        <v>45</v>
      </c>
      <c r="D22" s="46">
        <v>1</v>
      </c>
      <c r="E22" s="46">
        <v>140</v>
      </c>
      <c r="F22" s="101">
        <f>IF(E22&gt;E17,1,IF(E22&lt;E17,0,0.5))</f>
        <v>1</v>
      </c>
      <c r="G22" s="664"/>
      <c r="H22" s="662"/>
      <c r="J22" s="686"/>
      <c r="K22" s="157">
        <v>81</v>
      </c>
      <c r="L22" s="158">
        <f t="shared" si="2"/>
        <v>51</v>
      </c>
      <c r="M22" s="157">
        <v>1</v>
      </c>
      <c r="N22" s="157">
        <v>132</v>
      </c>
      <c r="O22" s="159">
        <f>X18</f>
        <v>2</v>
      </c>
      <c r="P22" s="660"/>
      <c r="Q22" s="657"/>
      <c r="R22" s="384"/>
      <c r="S22" s="165">
        <f t="shared" si="0"/>
        <v>132</v>
      </c>
    </row>
    <row r="23" spans="1:19" ht="14.25" customHeight="1">
      <c r="A23" s="685">
        <f>SUM(E21:E24)</f>
        <v>532</v>
      </c>
      <c r="B23" s="46">
        <v>82</v>
      </c>
      <c r="C23" s="47">
        <f>E23-B23</f>
        <v>62</v>
      </c>
      <c r="D23" s="46">
        <v>1</v>
      </c>
      <c r="E23" s="46">
        <v>144</v>
      </c>
      <c r="F23" s="101">
        <f>IF(E23&gt;E18,1,IF(E23&lt;E18,0,0.5))</f>
        <v>1</v>
      </c>
      <c r="G23" s="664"/>
      <c r="H23" s="662"/>
      <c r="J23" s="399" t="s">
        <v>426</v>
      </c>
      <c r="K23" s="160">
        <v>96</v>
      </c>
      <c r="L23" s="161">
        <f t="shared" si="2"/>
        <v>36</v>
      </c>
      <c r="M23" s="160">
        <v>3</v>
      </c>
      <c r="N23" s="160">
        <v>132</v>
      </c>
      <c r="O23" s="162">
        <f>Y15</f>
        <v>3</v>
      </c>
      <c r="P23" s="687">
        <f>SUM(O23:O26)</f>
        <v>10</v>
      </c>
      <c r="Q23" s="688"/>
      <c r="R23" s="647" t="s">
        <v>724</v>
      </c>
      <c r="S23" s="165">
        <f t="shared" si="0"/>
        <v>132</v>
      </c>
    </row>
    <row r="24" spans="1:19" ht="14.25" customHeight="1">
      <c r="A24" s="691"/>
      <c r="B24" s="46">
        <v>89</v>
      </c>
      <c r="C24" s="47">
        <f>E24-B24</f>
        <v>44</v>
      </c>
      <c r="D24" s="46">
        <v>2</v>
      </c>
      <c r="E24" s="46">
        <v>133</v>
      </c>
      <c r="F24" s="101">
        <f>IF(E24&gt;E19,1,IF(E24&lt;E19,0,0.5))</f>
        <v>1</v>
      </c>
      <c r="G24" s="664"/>
      <c r="H24" s="662"/>
      <c r="J24" s="210" t="str">
        <f>IF(ISERROR(INDEX('[1]Fr'!$C$7:$C$37,MATCH(J23,VLFrauen,0))),"",INDEX('[1]Fr'!$C$7:$C$37,MATCH(J23,VLFrauen,0)))</f>
        <v>SV Laußnitz</v>
      </c>
      <c r="K24" s="46">
        <v>90</v>
      </c>
      <c r="L24" s="47">
        <f t="shared" si="2"/>
        <v>39</v>
      </c>
      <c r="M24" s="46">
        <v>2</v>
      </c>
      <c r="N24" s="46">
        <v>129</v>
      </c>
      <c r="O24" s="101">
        <f>Y16</f>
        <v>2</v>
      </c>
      <c r="P24" s="664"/>
      <c r="Q24" s="662"/>
      <c r="R24" s="384"/>
      <c r="S24" s="165">
        <f t="shared" si="0"/>
        <v>129</v>
      </c>
    </row>
    <row r="25" spans="10:19" ht="14.25" customHeight="1">
      <c r="J25" s="685">
        <f>SUM(N23:N26)</f>
        <v>526</v>
      </c>
      <c r="K25" s="46">
        <v>75</v>
      </c>
      <c r="L25" s="47">
        <f t="shared" si="2"/>
        <v>45</v>
      </c>
      <c r="M25" s="46">
        <v>1</v>
      </c>
      <c r="N25" s="46">
        <v>120</v>
      </c>
      <c r="O25" s="101">
        <f>Y17</f>
        <v>1</v>
      </c>
      <c r="P25" s="664"/>
      <c r="Q25" s="662"/>
      <c r="R25" s="384" t="s">
        <v>752</v>
      </c>
      <c r="S25" s="165">
        <f t="shared" si="0"/>
        <v>120</v>
      </c>
    </row>
    <row r="26" spans="1:19" ht="14.25" customHeight="1" thickBot="1">
      <c r="A26" s="399" t="s">
        <v>426</v>
      </c>
      <c r="B26" s="46">
        <v>108</v>
      </c>
      <c r="C26" s="47">
        <f>E26-B26</f>
        <v>33</v>
      </c>
      <c r="D26" s="46">
        <v>3</v>
      </c>
      <c r="E26" s="46">
        <v>141</v>
      </c>
      <c r="F26" s="101">
        <f>IF(E26&gt;E31,1,IF(E26&lt;E31,0,0.5))</f>
        <v>0</v>
      </c>
      <c r="G26" s="663">
        <f>SUM(F26:F29)</f>
        <v>2</v>
      </c>
      <c r="H26" s="662"/>
      <c r="J26" s="686"/>
      <c r="K26" s="157">
        <v>94</v>
      </c>
      <c r="L26" s="158">
        <f t="shared" si="2"/>
        <v>51</v>
      </c>
      <c r="M26" s="157">
        <v>3</v>
      </c>
      <c r="N26" s="157">
        <v>145</v>
      </c>
      <c r="O26" s="159">
        <f>Y18</f>
        <v>4</v>
      </c>
      <c r="P26" s="660"/>
      <c r="Q26" s="657"/>
      <c r="R26" s="384"/>
      <c r="S26" s="165">
        <f t="shared" si="0"/>
        <v>145</v>
      </c>
    </row>
    <row r="27" spans="1:19" ht="14.25" customHeight="1">
      <c r="A27" s="210" t="str">
        <f>IF(ISERROR(INDEX('Fr'!$C$7:$C$37,MATCH(A26,VLFrauen,0))),"",INDEX('Fr'!$C$7:$C$37,MATCH(A26,VLFrauen,0)))</f>
        <v>SV Laußnitz</v>
      </c>
      <c r="B27" s="46">
        <v>99</v>
      </c>
      <c r="C27" s="47">
        <f>E27-B27</f>
        <v>34</v>
      </c>
      <c r="D27" s="46">
        <v>4</v>
      </c>
      <c r="E27" s="46">
        <v>133</v>
      </c>
      <c r="F27" s="101">
        <f>IF(E27&gt;E32,1,IF(E27&lt;E32,0,0.5))</f>
        <v>1</v>
      </c>
      <c r="G27" s="664"/>
      <c r="H27" s="662"/>
      <c r="J27" s="399" t="s">
        <v>218</v>
      </c>
      <c r="K27" s="160">
        <v>83</v>
      </c>
      <c r="L27" s="161">
        <f t="shared" si="2"/>
        <v>36</v>
      </c>
      <c r="M27" s="160">
        <v>1</v>
      </c>
      <c r="N27" s="160">
        <v>119</v>
      </c>
      <c r="O27" s="162">
        <f>Z15</f>
        <v>2</v>
      </c>
      <c r="P27" s="687">
        <f>SUM(O27:O30)</f>
        <v>9</v>
      </c>
      <c r="Q27" s="688"/>
      <c r="R27" s="648" t="s">
        <v>724</v>
      </c>
      <c r="S27" s="165">
        <f t="shared" si="0"/>
        <v>119</v>
      </c>
    </row>
    <row r="28" spans="1:19" ht="14.25" customHeight="1">
      <c r="A28" s="685">
        <f>SUM(E26:E29)</f>
        <v>531</v>
      </c>
      <c r="B28" s="46">
        <v>92</v>
      </c>
      <c r="C28" s="47">
        <f>E28-B28</f>
        <v>36</v>
      </c>
      <c r="D28" s="46">
        <v>1</v>
      </c>
      <c r="E28" s="46">
        <v>128</v>
      </c>
      <c r="F28" s="101">
        <f>IF(E28&gt;E33,1,IF(E28&lt;E33,0,0.5))</f>
        <v>0</v>
      </c>
      <c r="G28" s="664"/>
      <c r="H28" s="662"/>
      <c r="J28" s="210" t="str">
        <f>IF(ISERROR(INDEX('[1]Fr'!$C$7:$C$37,MATCH(J27,VLFrauen,0))),"",INDEX('[1]Fr'!$C$7:$C$37,MATCH(J27,VLFrauen,0)))</f>
        <v>Königswarthaer SV</v>
      </c>
      <c r="K28" s="46">
        <v>91</v>
      </c>
      <c r="L28" s="47">
        <f t="shared" si="2"/>
        <v>42</v>
      </c>
      <c r="M28" s="46">
        <v>0</v>
      </c>
      <c r="N28" s="46">
        <v>133</v>
      </c>
      <c r="O28" s="101">
        <f>Z16</f>
        <v>3</v>
      </c>
      <c r="P28" s="664"/>
      <c r="Q28" s="662"/>
      <c r="R28" s="384"/>
      <c r="S28" s="165">
        <f t="shared" si="0"/>
        <v>133</v>
      </c>
    </row>
    <row r="29" spans="1:19" ht="14.25" customHeight="1">
      <c r="A29" s="691"/>
      <c r="B29" s="46">
        <v>94</v>
      </c>
      <c r="C29" s="47">
        <f>E29-B29</f>
        <v>35</v>
      </c>
      <c r="D29" s="46">
        <v>1</v>
      </c>
      <c r="E29" s="46">
        <v>129</v>
      </c>
      <c r="F29" s="101">
        <f>IF(E29&gt;E34,1,IF(E29&lt;E34,0,0.5))</f>
        <v>1</v>
      </c>
      <c r="G29" s="664"/>
      <c r="H29" s="662"/>
      <c r="J29" s="685">
        <f>SUM(N27:N30)</f>
        <v>514</v>
      </c>
      <c r="K29" s="46">
        <v>97</v>
      </c>
      <c r="L29" s="47">
        <f t="shared" si="2"/>
        <v>34</v>
      </c>
      <c r="M29" s="46">
        <v>0</v>
      </c>
      <c r="N29" s="46">
        <v>131</v>
      </c>
      <c r="O29" s="101">
        <f>Z17</f>
        <v>3</v>
      </c>
      <c r="P29" s="664"/>
      <c r="Q29" s="662"/>
      <c r="R29" s="384" t="s">
        <v>753</v>
      </c>
      <c r="S29" s="165">
        <f t="shared" si="0"/>
        <v>131</v>
      </c>
    </row>
    <row r="30" spans="1:19" ht="14.25" customHeight="1">
      <c r="A30" s="667" t="s">
        <v>107</v>
      </c>
      <c r="B30" s="668"/>
      <c r="C30" s="668"/>
      <c r="D30" s="668"/>
      <c r="E30" s="668"/>
      <c r="F30" s="668"/>
      <c r="G30" s="668"/>
      <c r="H30" s="669"/>
      <c r="J30" s="691"/>
      <c r="K30" s="46">
        <v>87</v>
      </c>
      <c r="L30" s="47">
        <f t="shared" si="2"/>
        <v>44</v>
      </c>
      <c r="M30" s="46">
        <v>0</v>
      </c>
      <c r="N30" s="46">
        <v>131</v>
      </c>
      <c r="O30" s="101">
        <f>Z18</f>
        <v>1</v>
      </c>
      <c r="P30" s="664"/>
      <c r="Q30" s="662"/>
      <c r="R30" s="169"/>
      <c r="S30" s="165">
        <f t="shared" si="0"/>
        <v>131</v>
      </c>
    </row>
    <row r="31" spans="1:10" ht="14.25">
      <c r="A31" s="399" t="s">
        <v>425</v>
      </c>
      <c r="B31" s="46">
        <v>90</v>
      </c>
      <c r="C31" s="47">
        <f>E31-B31</f>
        <v>52</v>
      </c>
      <c r="D31" s="46">
        <v>1</v>
      </c>
      <c r="E31" s="46">
        <v>142</v>
      </c>
      <c r="F31" s="101">
        <f>IF(E31&gt;E26,1,IF(E31&lt;E26,0,0.5))</f>
        <v>1</v>
      </c>
      <c r="G31" s="663">
        <f>SUM(F31:F34)</f>
        <v>2</v>
      </c>
      <c r="H31" s="662"/>
      <c r="J31" s="208"/>
    </row>
    <row r="32" spans="1:8" ht="14.25">
      <c r="A32" s="210" t="str">
        <f>IF(ISERROR(INDEX('Fr'!$C$7:$C$37,MATCH(A31,VLFrauen,0))),"",INDEX('Fr'!$C$7:$C$37,MATCH(A31,VLFrauen,0)))</f>
        <v>SG Turbine Lauta</v>
      </c>
      <c r="B32" s="46">
        <v>77</v>
      </c>
      <c r="C32" s="47">
        <f>E32-B32</f>
        <v>36</v>
      </c>
      <c r="D32" s="46">
        <v>4</v>
      </c>
      <c r="E32" s="46">
        <v>113</v>
      </c>
      <c r="F32" s="101">
        <f>IF(E32&gt;E27,1,IF(E32&lt;E27,0,0.5))</f>
        <v>0</v>
      </c>
      <c r="G32" s="664"/>
      <c r="H32" s="662"/>
    </row>
    <row r="33" spans="1:10" ht="14.25" customHeight="1">
      <c r="A33" s="685">
        <f>SUM(E31:E34)</f>
        <v>520</v>
      </c>
      <c r="B33" s="46">
        <v>92</v>
      </c>
      <c r="C33" s="47">
        <f>E33-B33</f>
        <v>50</v>
      </c>
      <c r="D33" s="46">
        <v>2</v>
      </c>
      <c r="E33" s="46">
        <v>142</v>
      </c>
      <c r="F33" s="101">
        <f>IF(E33&gt;E28,1,IF(E33&lt;E28,0,0.5))</f>
        <v>1</v>
      </c>
      <c r="G33" s="664"/>
      <c r="H33" s="662"/>
      <c r="J33" s="265" t="s">
        <v>284</v>
      </c>
    </row>
    <row r="34" spans="1:10" ht="18">
      <c r="A34" s="691"/>
      <c r="B34" s="46">
        <v>88</v>
      </c>
      <c r="C34" s="47">
        <f>E34-B34</f>
        <v>35</v>
      </c>
      <c r="D34" s="46">
        <v>1</v>
      </c>
      <c r="E34" s="46">
        <v>123</v>
      </c>
      <c r="F34" s="101">
        <f>IF(E34&gt;E29,1,IF(E34&lt;E29,0,0.5))</f>
        <v>0</v>
      </c>
      <c r="G34" s="664"/>
      <c r="H34" s="662"/>
      <c r="J34" s="89" t="s">
        <v>237</v>
      </c>
    </row>
    <row r="35" ht="14.25">
      <c r="J35" s="88"/>
    </row>
    <row r="36" spans="1:10" ht="14.25" customHeight="1">
      <c r="A36" s="399" t="s">
        <v>218</v>
      </c>
      <c r="B36" s="46">
        <v>100</v>
      </c>
      <c r="C36" s="47">
        <f>E36-B36</f>
        <v>41</v>
      </c>
      <c r="D36" s="46">
        <v>1</v>
      </c>
      <c r="E36" s="46">
        <v>141</v>
      </c>
      <c r="F36" s="101">
        <f>IF(E36&gt;E41,1,IF(E36&lt;E41,0,0.5))</f>
        <v>1</v>
      </c>
      <c r="G36" s="663">
        <f>SUM(F36:F39)</f>
        <v>3</v>
      </c>
      <c r="H36" s="662"/>
      <c r="I36" s="277"/>
      <c r="J36" s="265" t="s">
        <v>285</v>
      </c>
    </row>
    <row r="37" spans="1:8" ht="14.25" customHeight="1">
      <c r="A37" s="210" t="str">
        <f>IF(ISERROR(INDEX('Fr'!$C$7:$C$37,MATCH(A36,VLFrauen,0))),"",INDEX('Fr'!$C$7:$C$37,MATCH(A36,VLFrauen,0)))</f>
        <v>Königswarthaer SV</v>
      </c>
      <c r="B37" s="46">
        <v>93</v>
      </c>
      <c r="C37" s="47">
        <f>E37-B37</f>
        <v>44</v>
      </c>
      <c r="D37" s="46">
        <v>1</v>
      </c>
      <c r="E37" s="46">
        <v>137</v>
      </c>
      <c r="F37" s="101">
        <f>IF(E37&gt;E42,1,IF(E37&lt;E42,0,0.5))</f>
        <v>1</v>
      </c>
      <c r="G37" s="664"/>
      <c r="H37" s="662"/>
    </row>
    <row r="38" spans="1:8" ht="14.25" customHeight="1">
      <c r="A38" s="685">
        <f>SUM(E36:E39)</f>
        <v>539</v>
      </c>
      <c r="B38" s="46">
        <v>102</v>
      </c>
      <c r="C38" s="47">
        <f>E38-B38</f>
        <v>35</v>
      </c>
      <c r="D38" s="46">
        <v>1</v>
      </c>
      <c r="E38" s="46">
        <v>137</v>
      </c>
      <c r="F38" s="101">
        <f>IF(E38&gt;E43,1,IF(E38&lt;E43,0,0.5))</f>
        <v>1</v>
      </c>
      <c r="G38" s="664"/>
      <c r="H38" s="662"/>
    </row>
    <row r="39" spans="1:10" ht="14.25" customHeight="1">
      <c r="A39" s="691"/>
      <c r="B39" s="46">
        <v>79</v>
      </c>
      <c r="C39" s="47">
        <f>E39-B39</f>
        <v>45</v>
      </c>
      <c r="D39" s="46">
        <v>0</v>
      </c>
      <c r="E39" s="46">
        <v>124</v>
      </c>
      <c r="F39" s="101">
        <f>IF(E39&gt;E44,1,IF(E39&lt;E44,0,0.5))</f>
        <v>0</v>
      </c>
      <c r="G39" s="664"/>
      <c r="H39" s="662"/>
      <c r="J39" s="410" t="s">
        <v>297</v>
      </c>
    </row>
    <row r="40" spans="1:8" ht="14.25">
      <c r="A40" s="667" t="s">
        <v>108</v>
      </c>
      <c r="B40" s="668"/>
      <c r="C40" s="668"/>
      <c r="D40" s="668"/>
      <c r="E40" s="668"/>
      <c r="F40" s="668"/>
      <c r="G40" s="668"/>
      <c r="H40" s="669"/>
    </row>
    <row r="41" spans="1:10" ht="15.75">
      <c r="A41" s="399" t="s">
        <v>332</v>
      </c>
      <c r="B41" s="46">
        <v>87</v>
      </c>
      <c r="C41" s="47">
        <f>E41-B41</f>
        <v>35</v>
      </c>
      <c r="D41" s="46">
        <v>3</v>
      </c>
      <c r="E41" s="46">
        <v>122</v>
      </c>
      <c r="F41" s="101">
        <f>IF(E41&gt;E36,1,IF(E41&lt;E36,0,0.5))</f>
        <v>0</v>
      </c>
      <c r="G41" s="663">
        <f>SUM(F41:F44)</f>
        <v>1</v>
      </c>
      <c r="H41" s="662"/>
      <c r="J41" s="410" t="s">
        <v>749</v>
      </c>
    </row>
    <row r="42" spans="1:8" ht="14.25">
      <c r="A42" s="210" t="str">
        <f>IF(ISERROR(INDEX('Fr'!$C$7:$C$37,MATCH(A41,VLFrauen,0))),"",INDEX('Fr'!$C$7:$C$37,MATCH(A41,VLFrauen,0)))</f>
        <v>ISG Hagenwerder</v>
      </c>
      <c r="B42" s="46">
        <v>83</v>
      </c>
      <c r="C42" s="47">
        <f>E42-B42</f>
        <v>35</v>
      </c>
      <c r="D42" s="46">
        <v>2</v>
      </c>
      <c r="E42" s="46">
        <v>118</v>
      </c>
      <c r="F42" s="101">
        <f>IF(E42&gt;E37,1,IF(E42&lt;E37,0,0.5))</f>
        <v>0</v>
      </c>
      <c r="G42" s="664"/>
      <c r="H42" s="662"/>
    </row>
    <row r="43" spans="1:10" ht="18">
      <c r="A43" s="685">
        <f>SUM(E41:E44)</f>
        <v>508</v>
      </c>
      <c r="B43" s="46">
        <v>83</v>
      </c>
      <c r="C43" s="47">
        <f>E43-B43</f>
        <v>53</v>
      </c>
      <c r="D43" s="46">
        <v>1</v>
      </c>
      <c r="E43" s="46">
        <v>136</v>
      </c>
      <c r="F43" s="101">
        <f>IF(E43&gt;E38,1,IF(E43&lt;E38,0,0.5))</f>
        <v>0</v>
      </c>
      <c r="G43" s="664"/>
      <c r="H43" s="662"/>
      <c r="J43" s="40" t="s">
        <v>471</v>
      </c>
    </row>
    <row r="44" spans="1:8" ht="14.25">
      <c r="A44" s="691"/>
      <c r="B44" s="46">
        <v>89</v>
      </c>
      <c r="C44" s="47">
        <f>E44-B44</f>
        <v>43</v>
      </c>
      <c r="D44" s="46">
        <v>1</v>
      </c>
      <c r="E44" s="46">
        <v>132</v>
      </c>
      <c r="F44" s="101">
        <f>IF(E44&gt;E39,1,IF(E44&lt;E39,0,0.5))</f>
        <v>1</v>
      </c>
      <c r="G44" s="664"/>
      <c r="H44" s="662"/>
    </row>
  </sheetData>
  <sheetProtection/>
  <mergeCells count="43">
    <mergeCell ref="A10:H10"/>
    <mergeCell ref="A3:Q3"/>
    <mergeCell ref="A4:L4"/>
    <mergeCell ref="G6:G9"/>
    <mergeCell ref="H6:H9"/>
    <mergeCell ref="A8:A9"/>
    <mergeCell ref="G11:G14"/>
    <mergeCell ref="H11:H14"/>
    <mergeCell ref="A20:H20"/>
    <mergeCell ref="G21:G24"/>
    <mergeCell ref="H21:H24"/>
    <mergeCell ref="A23:A24"/>
    <mergeCell ref="A13:A14"/>
    <mergeCell ref="G16:G19"/>
    <mergeCell ref="H16:H19"/>
    <mergeCell ref="A18:A19"/>
    <mergeCell ref="A30:H30"/>
    <mergeCell ref="G31:G34"/>
    <mergeCell ref="H31:H34"/>
    <mergeCell ref="A33:A34"/>
    <mergeCell ref="P27:P30"/>
    <mergeCell ref="G26:G29"/>
    <mergeCell ref="H26:H29"/>
    <mergeCell ref="A28:A29"/>
    <mergeCell ref="P23:P26"/>
    <mergeCell ref="J29:J30"/>
    <mergeCell ref="A40:H40"/>
    <mergeCell ref="G41:G44"/>
    <mergeCell ref="H41:H44"/>
    <mergeCell ref="A43:A44"/>
    <mergeCell ref="G36:G39"/>
    <mergeCell ref="H36:H39"/>
    <mergeCell ref="A38:A39"/>
    <mergeCell ref="Q23:Q26"/>
    <mergeCell ref="J25:J26"/>
    <mergeCell ref="Q27:Q30"/>
    <mergeCell ref="J11:Q12"/>
    <mergeCell ref="P15:P18"/>
    <mergeCell ref="Q15:Q18"/>
    <mergeCell ref="J17:J18"/>
    <mergeCell ref="P19:P22"/>
    <mergeCell ref="Q19:Q22"/>
    <mergeCell ref="J21:J22"/>
  </mergeCells>
  <conditionalFormatting sqref="A6">
    <cfRule type="cellIs" priority="86" dxfId="345" operator="equal">
      <formula>""</formula>
    </cfRule>
  </conditionalFormatting>
  <conditionalFormatting sqref="A11">
    <cfRule type="cellIs" priority="12" dxfId="345" operator="equal">
      <formula>""</formula>
    </cfRule>
  </conditionalFormatting>
  <conditionalFormatting sqref="A16">
    <cfRule type="cellIs" priority="11" dxfId="345" operator="equal">
      <formula>""</formula>
    </cfRule>
  </conditionalFormatting>
  <conditionalFormatting sqref="A21">
    <cfRule type="cellIs" priority="10" dxfId="345" operator="equal">
      <formula>""</formula>
    </cfRule>
  </conditionalFormatting>
  <conditionalFormatting sqref="A26">
    <cfRule type="cellIs" priority="9" dxfId="345" operator="equal">
      <formula>""</formula>
    </cfRule>
  </conditionalFormatting>
  <conditionalFormatting sqref="A31">
    <cfRule type="cellIs" priority="8" dxfId="345" operator="equal">
      <formula>""</formula>
    </cfRule>
  </conditionalFormatting>
  <conditionalFormatting sqref="A36">
    <cfRule type="cellIs" priority="7" dxfId="345" operator="equal">
      <formula>""</formula>
    </cfRule>
  </conditionalFormatting>
  <conditionalFormatting sqref="A41">
    <cfRule type="cellIs" priority="6" dxfId="345" operator="equal">
      <formula>""</formula>
    </cfRule>
  </conditionalFormatting>
  <conditionalFormatting sqref="B6:D9">
    <cfRule type="cellIs" priority="45" dxfId="32" operator="equal" stopIfTrue="1">
      <formula>""</formula>
    </cfRule>
  </conditionalFormatting>
  <conditionalFormatting sqref="B11:D14">
    <cfRule type="cellIs" priority="41" dxfId="32" operator="equal" stopIfTrue="1">
      <formula>""</formula>
    </cfRule>
  </conditionalFormatting>
  <conditionalFormatting sqref="B16:D19">
    <cfRule type="cellIs" priority="37" dxfId="32" operator="equal" stopIfTrue="1">
      <formula>""</formula>
    </cfRule>
  </conditionalFormatting>
  <conditionalFormatting sqref="B21:D24">
    <cfRule type="cellIs" priority="33" dxfId="32" operator="equal" stopIfTrue="1">
      <formula>""</formula>
    </cfRule>
  </conditionalFormatting>
  <conditionalFormatting sqref="B26:D29">
    <cfRule type="cellIs" priority="29" dxfId="32" operator="equal" stopIfTrue="1">
      <formula>""</formula>
    </cfRule>
  </conditionalFormatting>
  <conditionalFormatting sqref="B31:D34">
    <cfRule type="cellIs" priority="25" dxfId="32" operator="equal" stopIfTrue="1">
      <formula>""</formula>
    </cfRule>
  </conditionalFormatting>
  <conditionalFormatting sqref="B36:D39">
    <cfRule type="cellIs" priority="21" dxfId="32" operator="equal" stopIfTrue="1">
      <formula>""</formula>
    </cfRule>
  </conditionalFormatting>
  <conditionalFormatting sqref="B41:D44">
    <cfRule type="cellIs" priority="17" dxfId="32" operator="equal" stopIfTrue="1">
      <formula>""</formula>
    </cfRule>
  </conditionalFormatting>
  <conditionalFormatting sqref="E6:F9">
    <cfRule type="cellIs" priority="46" dxfId="345" operator="equal">
      <formula>""</formula>
    </cfRule>
  </conditionalFormatting>
  <conditionalFormatting sqref="E11:F14">
    <cfRule type="cellIs" priority="42" dxfId="345" operator="equal">
      <formula>""</formula>
    </cfRule>
  </conditionalFormatting>
  <conditionalFormatting sqref="E16:F19">
    <cfRule type="cellIs" priority="38" dxfId="345" operator="equal">
      <formula>""</formula>
    </cfRule>
  </conditionalFormatting>
  <conditionalFormatting sqref="E21:F24">
    <cfRule type="cellIs" priority="34" dxfId="345" operator="equal">
      <formula>""</formula>
    </cfRule>
  </conditionalFormatting>
  <conditionalFormatting sqref="E26:F29">
    <cfRule type="cellIs" priority="30" dxfId="345" operator="equal">
      <formula>""</formula>
    </cfRule>
  </conditionalFormatting>
  <conditionalFormatting sqref="E31:F34">
    <cfRule type="cellIs" priority="26" dxfId="345" operator="equal">
      <formula>""</formula>
    </cfRule>
  </conditionalFormatting>
  <conditionalFormatting sqref="E36:F39">
    <cfRule type="cellIs" priority="22" dxfId="345" operator="equal">
      <formula>""</formula>
    </cfRule>
  </conditionalFormatting>
  <conditionalFormatting sqref="E41:F44">
    <cfRule type="cellIs" priority="18" dxfId="345" operator="equal">
      <formula>""</formula>
    </cfRule>
  </conditionalFormatting>
  <conditionalFormatting sqref="J15">
    <cfRule type="cellIs" priority="4" dxfId="345" operator="equal">
      <formula>""</formula>
    </cfRule>
  </conditionalFormatting>
  <conditionalFormatting sqref="J19">
    <cfRule type="cellIs" priority="3" dxfId="345" operator="equal">
      <formula>""</formula>
    </cfRule>
  </conditionalFormatting>
  <conditionalFormatting sqref="J23">
    <cfRule type="cellIs" priority="2" dxfId="345" operator="equal">
      <formula>""</formula>
    </cfRule>
  </conditionalFormatting>
  <conditionalFormatting sqref="J27">
    <cfRule type="cellIs" priority="1" dxfId="345" operator="equal">
      <formula>""</formula>
    </cfRule>
  </conditionalFormatting>
  <conditionalFormatting sqref="K15:O30">
    <cfRule type="cellIs" priority="5" dxfId="345" operator="equal">
      <formula>""</formula>
    </cfRule>
  </conditionalFormatting>
  <dataValidations count="1">
    <dataValidation type="list" allowBlank="1" showInputMessage="1" showErrorMessage="1" sqref="A6 A41 A11 A16 A21 A26 A31 A36 J27 J15 J19 J23">
      <formula1>VLFrauen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3.421875" style="98" customWidth="1"/>
    <col min="2" max="2" width="26.140625" style="98" customWidth="1"/>
    <col min="3" max="3" width="21.421875" style="98" customWidth="1"/>
    <col min="4" max="4" width="5.28125" style="98" customWidth="1"/>
    <col min="5" max="7" width="5.8515625" style="98" customWidth="1"/>
    <col min="8" max="9" width="3.8515625" style="98" customWidth="1"/>
    <col min="10" max="10" width="5.421875" style="98" hidden="1" customWidth="1"/>
    <col min="11" max="12" width="11.421875" style="98" hidden="1" customWidth="1"/>
    <col min="13" max="13" width="11.421875" style="98" customWidth="1"/>
    <col min="14" max="14" width="14.00390625" style="55" hidden="1" customWidth="1"/>
    <col min="15" max="17" width="0" style="98" hidden="1" customWidth="1"/>
    <col min="18" max="16384" width="11.421875" style="98" customWidth="1"/>
  </cols>
  <sheetData>
    <row r="1" spans="1:10" ht="35.25">
      <c r="A1" s="259" t="s">
        <v>300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2.75">
      <c r="A2" s="177"/>
      <c r="B2" s="178"/>
      <c r="C2" s="178"/>
      <c r="D2" s="177"/>
      <c r="E2" s="177"/>
      <c r="F2" s="177"/>
      <c r="G2" s="177"/>
      <c r="H2" s="177"/>
      <c r="I2" s="177"/>
      <c r="J2" s="177"/>
    </row>
    <row r="3" spans="1:10" ht="15">
      <c r="A3" s="179" t="s">
        <v>699</v>
      </c>
      <c r="B3" s="179"/>
      <c r="C3" s="179"/>
      <c r="D3" s="180" t="s">
        <v>698</v>
      </c>
      <c r="E3" s="180"/>
      <c r="F3" s="180"/>
      <c r="G3" s="180"/>
      <c r="H3" s="180"/>
      <c r="I3" s="180"/>
      <c r="J3" s="180"/>
    </row>
    <row r="4" spans="1:10" ht="12.75" customHeight="1">
      <c r="A4" s="177"/>
      <c r="B4" s="178"/>
      <c r="C4" s="178"/>
      <c r="D4" s="177"/>
      <c r="E4" s="177"/>
      <c r="F4" s="177"/>
      <c r="G4" s="177"/>
      <c r="H4" s="177"/>
      <c r="I4" s="177"/>
      <c r="J4" s="177"/>
    </row>
    <row r="5" spans="1:9" ht="16.5">
      <c r="A5" s="181" t="s">
        <v>195</v>
      </c>
      <c r="B5" s="182"/>
      <c r="C5" s="182"/>
      <c r="D5" s="183" t="s">
        <v>1</v>
      </c>
      <c r="E5" s="184"/>
      <c r="F5" s="184"/>
      <c r="G5" s="184"/>
      <c r="H5" s="184"/>
      <c r="I5" s="185"/>
    </row>
    <row r="6" spans="1:12" ht="16.5">
      <c r="A6" s="186" t="s">
        <v>3</v>
      </c>
      <c r="B6" s="429" t="s">
        <v>4</v>
      </c>
      <c r="C6" s="187" t="s">
        <v>5</v>
      </c>
      <c r="D6" s="188" t="s">
        <v>6</v>
      </c>
      <c r="E6" s="215" t="s">
        <v>7</v>
      </c>
      <c r="F6" s="216" t="s">
        <v>8</v>
      </c>
      <c r="G6" s="216" t="s">
        <v>9</v>
      </c>
      <c r="H6" s="216" t="s">
        <v>10</v>
      </c>
      <c r="I6" s="217" t="s">
        <v>11</v>
      </c>
      <c r="J6" s="218"/>
      <c r="K6" s="55" t="s">
        <v>23</v>
      </c>
      <c r="L6" s="55"/>
    </row>
    <row r="7" spans="1:13" ht="18.75" customHeight="1">
      <c r="A7" s="193">
        <v>115</v>
      </c>
      <c r="B7" s="390" t="s">
        <v>214</v>
      </c>
      <c r="C7" s="294" t="s">
        <v>210</v>
      </c>
      <c r="D7" s="194"/>
      <c r="E7" s="234">
        <v>360</v>
      </c>
      <c r="F7" s="235">
        <v>210</v>
      </c>
      <c r="G7" s="73">
        <f aca="true" t="shared" si="0" ref="G7:G35">IF(SUM(E7,F7)&gt;0,SUM(E7,F7),"")</f>
        <v>570</v>
      </c>
      <c r="H7" s="235"/>
      <c r="I7" s="99">
        <f>RANK(G7,$G$7:$G$34)</f>
        <v>1</v>
      </c>
      <c r="J7" s="200"/>
      <c r="K7" s="55">
        <f aca="true" t="shared" si="1" ref="K7:K35">IF(SUM(G7)&gt;0,100000*G7+1000*F7-H7,"")</f>
        <v>57210000</v>
      </c>
      <c r="L7" s="55">
        <f aca="true" t="shared" si="2" ref="L7:L35">IF(SUM(G7)&gt;0,RANK(K7,$K$7:$K$35,0),"")</f>
        <v>1</v>
      </c>
      <c r="M7" s="55"/>
    </row>
    <row r="8" spans="1:13" ht="18.75" customHeight="1">
      <c r="A8" s="193">
        <v>114</v>
      </c>
      <c r="B8" s="389" t="s">
        <v>220</v>
      </c>
      <c r="C8" s="294" t="s">
        <v>29</v>
      </c>
      <c r="D8" s="197"/>
      <c r="E8" s="234">
        <v>366</v>
      </c>
      <c r="F8" s="235">
        <v>171</v>
      </c>
      <c r="G8" s="73">
        <f t="shared" si="0"/>
        <v>537</v>
      </c>
      <c r="H8" s="235"/>
      <c r="I8" s="75">
        <f>RANK(G8,$G$7:$G$34)</f>
        <v>2</v>
      </c>
      <c r="J8" s="200"/>
      <c r="K8" s="55">
        <f t="shared" si="1"/>
        <v>53871000</v>
      </c>
      <c r="L8" s="55">
        <f t="shared" si="2"/>
        <v>2</v>
      </c>
      <c r="M8" s="55"/>
    </row>
    <row r="9" spans="1:13" ht="18.75" customHeight="1">
      <c r="A9" s="193">
        <v>111</v>
      </c>
      <c r="B9" s="390" t="s">
        <v>383</v>
      </c>
      <c r="C9" s="431" t="s">
        <v>15</v>
      </c>
      <c r="D9" s="197"/>
      <c r="E9" s="234">
        <v>386</v>
      </c>
      <c r="F9" s="235">
        <v>149</v>
      </c>
      <c r="G9" s="73">
        <f t="shared" si="0"/>
        <v>535</v>
      </c>
      <c r="H9" s="235">
        <v>11</v>
      </c>
      <c r="I9" s="75">
        <f>RANK(G9,$G$7:$G$34)</f>
        <v>3</v>
      </c>
      <c r="J9" s="200"/>
      <c r="K9" s="55">
        <f t="shared" si="1"/>
        <v>53648989</v>
      </c>
      <c r="L9" s="55">
        <f t="shared" si="2"/>
        <v>3</v>
      </c>
      <c r="M9" s="55"/>
    </row>
    <row r="10" spans="1:15" ht="18.75" customHeight="1">
      <c r="A10" s="193">
        <v>104</v>
      </c>
      <c r="B10" s="389" t="s">
        <v>382</v>
      </c>
      <c r="C10" s="284" t="s">
        <v>15</v>
      </c>
      <c r="D10" s="197"/>
      <c r="E10" s="234">
        <v>351</v>
      </c>
      <c r="F10" s="235">
        <v>176</v>
      </c>
      <c r="G10" s="73">
        <f t="shared" si="0"/>
        <v>527</v>
      </c>
      <c r="H10" s="235">
        <v>9</v>
      </c>
      <c r="I10" s="75">
        <f>RANK(G10,$G$7:$G$34)</f>
        <v>4</v>
      </c>
      <c r="J10" s="200"/>
      <c r="K10" s="55">
        <f t="shared" si="1"/>
        <v>52875991</v>
      </c>
      <c r="L10" s="55">
        <f t="shared" si="2"/>
        <v>4</v>
      </c>
      <c r="M10" s="55"/>
      <c r="N10" s="290" t="s">
        <v>185</v>
      </c>
      <c r="O10" s="302" t="s">
        <v>213</v>
      </c>
    </row>
    <row r="11" spans="1:15" ht="18.75" customHeight="1">
      <c r="A11" s="193">
        <v>113</v>
      </c>
      <c r="B11" s="433" t="s">
        <v>184</v>
      </c>
      <c r="C11" s="284" t="s">
        <v>179</v>
      </c>
      <c r="D11" s="197">
        <v>0.5277777777777778</v>
      </c>
      <c r="E11" s="234">
        <v>352</v>
      </c>
      <c r="F11" s="235">
        <v>172</v>
      </c>
      <c r="G11" s="73">
        <f t="shared" si="0"/>
        <v>524</v>
      </c>
      <c r="H11" s="235"/>
      <c r="I11" s="75">
        <f>RANK(G11,$G$7:$G$34)</f>
        <v>5</v>
      </c>
      <c r="J11" s="200"/>
      <c r="K11" s="55">
        <f t="shared" si="1"/>
        <v>52572000</v>
      </c>
      <c r="L11" s="55">
        <f t="shared" si="2"/>
        <v>5</v>
      </c>
      <c r="M11" s="55"/>
      <c r="N11" s="291" t="s">
        <v>186</v>
      </c>
      <c r="O11" s="302" t="s">
        <v>213</v>
      </c>
    </row>
    <row r="12" spans="1:13" ht="18.75" customHeight="1">
      <c r="A12" s="193">
        <v>99</v>
      </c>
      <c r="B12" s="389" t="s">
        <v>430</v>
      </c>
      <c r="C12" s="601" t="s">
        <v>219</v>
      </c>
      <c r="D12" s="197"/>
      <c r="E12" s="234">
        <v>353</v>
      </c>
      <c r="F12" s="235">
        <v>171</v>
      </c>
      <c r="G12" s="73">
        <f t="shared" si="0"/>
        <v>524</v>
      </c>
      <c r="H12" s="235">
        <v>6</v>
      </c>
      <c r="I12" s="75">
        <f>RANK(G12,$G$7:$G$34)+1</f>
        <v>6</v>
      </c>
      <c r="J12" s="200"/>
      <c r="K12" s="55">
        <f t="shared" si="1"/>
        <v>52570994</v>
      </c>
      <c r="L12" s="55">
        <f t="shared" si="2"/>
        <v>6</v>
      </c>
      <c r="M12" s="55"/>
    </row>
    <row r="13" spans="1:13" ht="18.75" customHeight="1">
      <c r="A13" s="193">
        <v>107</v>
      </c>
      <c r="B13" s="390" t="s">
        <v>432</v>
      </c>
      <c r="C13" s="432" t="s">
        <v>219</v>
      </c>
      <c r="D13" s="198"/>
      <c r="E13" s="234">
        <v>373</v>
      </c>
      <c r="F13" s="235">
        <v>150</v>
      </c>
      <c r="G13" s="73">
        <f t="shared" si="0"/>
        <v>523</v>
      </c>
      <c r="H13" s="235">
        <v>9</v>
      </c>
      <c r="I13" s="75">
        <f aca="true" t="shared" si="3" ref="I13:I34">RANK(G13,$G$7:$G$34)</f>
        <v>7</v>
      </c>
      <c r="J13" s="200"/>
      <c r="K13" s="55">
        <f t="shared" si="1"/>
        <v>52449991</v>
      </c>
      <c r="L13" s="55">
        <f t="shared" si="2"/>
        <v>7</v>
      </c>
      <c r="M13" s="55"/>
    </row>
    <row r="14" spans="1:15" ht="18.75" customHeight="1">
      <c r="A14" s="193">
        <v>106</v>
      </c>
      <c r="B14" s="389" t="s">
        <v>431</v>
      </c>
      <c r="C14" s="431" t="s">
        <v>217</v>
      </c>
      <c r="D14" s="197"/>
      <c r="E14" s="234">
        <v>360</v>
      </c>
      <c r="F14" s="235">
        <v>154</v>
      </c>
      <c r="G14" s="73">
        <f t="shared" si="0"/>
        <v>514</v>
      </c>
      <c r="H14" s="235">
        <v>10</v>
      </c>
      <c r="I14" s="75">
        <f t="shared" si="3"/>
        <v>8</v>
      </c>
      <c r="J14" s="200"/>
      <c r="K14" s="55">
        <f t="shared" si="1"/>
        <v>51553990</v>
      </c>
      <c r="L14" s="55">
        <f t="shared" si="2"/>
        <v>8</v>
      </c>
      <c r="M14" s="55"/>
      <c r="N14" s="306" t="s">
        <v>189</v>
      </c>
      <c r="O14" s="302" t="s">
        <v>213</v>
      </c>
    </row>
    <row r="15" spans="1:15" ht="18.75" customHeight="1">
      <c r="A15" s="193">
        <v>109</v>
      </c>
      <c r="B15" s="374" t="s">
        <v>329</v>
      </c>
      <c r="C15" s="431" t="s">
        <v>330</v>
      </c>
      <c r="D15" s="197">
        <v>0.4895833333333333</v>
      </c>
      <c r="E15" s="234">
        <v>361</v>
      </c>
      <c r="F15" s="235">
        <v>147</v>
      </c>
      <c r="G15" s="73">
        <f t="shared" si="0"/>
        <v>508</v>
      </c>
      <c r="H15" s="235">
        <v>6</v>
      </c>
      <c r="I15" s="75">
        <f t="shared" si="3"/>
        <v>9</v>
      </c>
      <c r="J15" s="200"/>
      <c r="K15" s="55">
        <f t="shared" si="1"/>
        <v>50946994</v>
      </c>
      <c r="L15" s="55">
        <f t="shared" si="2"/>
        <v>9</v>
      </c>
      <c r="M15" s="55"/>
      <c r="N15" s="290" t="s">
        <v>190</v>
      </c>
      <c r="O15" s="302" t="s">
        <v>213</v>
      </c>
    </row>
    <row r="16" spans="1:15" ht="18.75" customHeight="1">
      <c r="A16" s="193">
        <v>103</v>
      </c>
      <c r="B16" s="389" t="s">
        <v>350</v>
      </c>
      <c r="C16" s="431" t="s">
        <v>164</v>
      </c>
      <c r="D16" s="197"/>
      <c r="E16" s="234">
        <v>345</v>
      </c>
      <c r="F16" s="235">
        <v>158</v>
      </c>
      <c r="G16" s="73">
        <f t="shared" si="0"/>
        <v>503</v>
      </c>
      <c r="H16" s="235">
        <v>5</v>
      </c>
      <c r="I16" s="75">
        <f t="shared" si="3"/>
        <v>10</v>
      </c>
      <c r="J16" s="200"/>
      <c r="K16" s="55">
        <f t="shared" si="1"/>
        <v>50457995</v>
      </c>
      <c r="L16" s="55">
        <f t="shared" si="2"/>
        <v>10</v>
      </c>
      <c r="M16" s="55"/>
      <c r="N16" s="291" t="s">
        <v>191</v>
      </c>
      <c r="O16" s="302" t="s">
        <v>213</v>
      </c>
    </row>
    <row r="17" spans="1:15" ht="18.75" customHeight="1">
      <c r="A17" s="193">
        <v>100</v>
      </c>
      <c r="B17" s="609" t="s">
        <v>659</v>
      </c>
      <c r="C17" s="459" t="s">
        <v>169</v>
      </c>
      <c r="D17" s="197"/>
      <c r="E17" s="234">
        <v>347</v>
      </c>
      <c r="F17" s="235">
        <v>154</v>
      </c>
      <c r="G17" s="73">
        <f t="shared" si="0"/>
        <v>501</v>
      </c>
      <c r="H17" s="235">
        <v>12</v>
      </c>
      <c r="I17" s="75">
        <f t="shared" si="3"/>
        <v>11</v>
      </c>
      <c r="J17" s="200"/>
      <c r="K17" s="55"/>
      <c r="L17" s="55"/>
      <c r="M17" s="55"/>
      <c r="N17" s="291"/>
      <c r="O17" s="302"/>
    </row>
    <row r="18" spans="1:15" ht="18.75" customHeight="1">
      <c r="A18" s="193">
        <v>97</v>
      </c>
      <c r="B18" s="389" t="s">
        <v>428</v>
      </c>
      <c r="C18" s="601" t="s">
        <v>427</v>
      </c>
      <c r="D18" s="197">
        <v>0.375</v>
      </c>
      <c r="E18" s="234">
        <v>334</v>
      </c>
      <c r="F18" s="235">
        <v>157</v>
      </c>
      <c r="G18" s="73">
        <f t="shared" si="0"/>
        <v>491</v>
      </c>
      <c r="H18" s="235">
        <v>10</v>
      </c>
      <c r="I18" s="75">
        <f t="shared" si="3"/>
        <v>12</v>
      </c>
      <c r="J18" s="200"/>
      <c r="K18" s="55"/>
      <c r="L18" s="55"/>
      <c r="M18" s="55"/>
      <c r="N18" s="291"/>
      <c r="O18" s="302"/>
    </row>
    <row r="19" spans="1:15" ht="18.75" customHeight="1">
      <c r="A19" s="193">
        <v>102</v>
      </c>
      <c r="B19" s="360" t="s">
        <v>380</v>
      </c>
      <c r="C19" s="431" t="s">
        <v>381</v>
      </c>
      <c r="D19" s="197"/>
      <c r="E19" s="234">
        <v>335</v>
      </c>
      <c r="F19" s="235">
        <v>148</v>
      </c>
      <c r="G19" s="73">
        <f t="shared" si="0"/>
        <v>483</v>
      </c>
      <c r="H19" s="235">
        <v>10</v>
      </c>
      <c r="I19" s="75">
        <f t="shared" si="3"/>
        <v>13</v>
      </c>
      <c r="J19" s="200"/>
      <c r="K19" s="55"/>
      <c r="L19" s="55"/>
      <c r="M19" s="55"/>
      <c r="N19" s="291"/>
      <c r="O19" s="302"/>
    </row>
    <row r="20" spans="1:15" ht="18.75" customHeight="1">
      <c r="A20" s="193">
        <v>112</v>
      </c>
      <c r="B20" s="389" t="s">
        <v>661</v>
      </c>
      <c r="C20" s="294" t="s">
        <v>612</v>
      </c>
      <c r="D20" s="197"/>
      <c r="E20" s="234">
        <v>361</v>
      </c>
      <c r="F20" s="235">
        <v>122</v>
      </c>
      <c r="G20" s="73">
        <f t="shared" si="0"/>
        <v>483</v>
      </c>
      <c r="H20" s="235">
        <v>16</v>
      </c>
      <c r="I20" s="75">
        <f t="shared" si="3"/>
        <v>13</v>
      </c>
      <c r="J20" s="200"/>
      <c r="K20" s="55"/>
      <c r="L20" s="55"/>
      <c r="M20" s="55"/>
      <c r="N20" s="291"/>
      <c r="O20" s="302"/>
    </row>
    <row r="21" spans="1:15" ht="18.75" customHeight="1">
      <c r="A21" s="193">
        <v>101</v>
      </c>
      <c r="B21" s="608" t="s">
        <v>660</v>
      </c>
      <c r="C21" s="610" t="s">
        <v>168</v>
      </c>
      <c r="D21" s="197">
        <v>0.4131944444444444</v>
      </c>
      <c r="E21" s="234">
        <v>322</v>
      </c>
      <c r="F21" s="235">
        <v>150</v>
      </c>
      <c r="G21" s="73">
        <f t="shared" si="0"/>
        <v>472</v>
      </c>
      <c r="H21" s="235">
        <v>17</v>
      </c>
      <c r="I21" s="75">
        <f t="shared" si="3"/>
        <v>15</v>
      </c>
      <c r="J21" s="200"/>
      <c r="K21" s="55"/>
      <c r="L21" s="55"/>
      <c r="M21" s="55"/>
      <c r="N21" s="291"/>
      <c r="O21" s="302"/>
    </row>
    <row r="22" spans="1:15" ht="18.75" customHeight="1">
      <c r="A22" s="193">
        <v>98</v>
      </c>
      <c r="B22" s="612" t="s">
        <v>429</v>
      </c>
      <c r="C22" s="613" t="s">
        <v>179</v>
      </c>
      <c r="D22" s="199"/>
      <c r="E22" s="611" t="s">
        <v>708</v>
      </c>
      <c r="F22" s="235"/>
      <c r="G22" s="73">
        <f t="shared" si="0"/>
      </c>
      <c r="H22" s="235"/>
      <c r="I22" s="75" t="e">
        <f t="shared" si="3"/>
        <v>#VALUE!</v>
      </c>
      <c r="J22" s="200"/>
      <c r="K22" s="55"/>
      <c r="L22" s="55"/>
      <c r="M22" s="55"/>
      <c r="N22" s="291"/>
      <c r="O22" s="302"/>
    </row>
    <row r="23" spans="1:15" ht="18.75" customHeight="1">
      <c r="A23" s="193">
        <v>105</v>
      </c>
      <c r="B23" s="612" t="s">
        <v>572</v>
      </c>
      <c r="C23" s="284" t="s">
        <v>165</v>
      </c>
      <c r="D23" s="197">
        <v>0.4513888888888889</v>
      </c>
      <c r="E23" s="611" t="s">
        <v>708</v>
      </c>
      <c r="F23" s="235"/>
      <c r="G23" s="73">
        <f t="shared" si="0"/>
      </c>
      <c r="H23" s="235"/>
      <c r="I23" s="75" t="e">
        <f t="shared" si="3"/>
        <v>#VALUE!</v>
      </c>
      <c r="J23" s="200"/>
      <c r="K23" s="55"/>
      <c r="L23" s="55"/>
      <c r="M23" s="55"/>
      <c r="N23" s="291"/>
      <c r="O23" s="302"/>
    </row>
    <row r="24" spans="1:15" ht="18.75" customHeight="1">
      <c r="A24" s="193">
        <v>108</v>
      </c>
      <c r="B24" s="567" t="s">
        <v>433</v>
      </c>
      <c r="C24" s="613" t="s">
        <v>29</v>
      </c>
      <c r="D24" s="197"/>
      <c r="E24" s="611" t="s">
        <v>708</v>
      </c>
      <c r="F24" s="235"/>
      <c r="G24" s="73">
        <f t="shared" si="0"/>
      </c>
      <c r="H24" s="235"/>
      <c r="I24" s="75" t="e">
        <f t="shared" si="3"/>
        <v>#VALUE!</v>
      </c>
      <c r="J24" s="200"/>
      <c r="K24" s="55"/>
      <c r="L24" s="55"/>
      <c r="M24" s="55"/>
      <c r="N24" s="291"/>
      <c r="O24" s="302"/>
    </row>
    <row r="25" spans="1:15" ht="18.75" customHeight="1">
      <c r="A25" s="193">
        <v>110</v>
      </c>
      <c r="B25" s="567" t="s">
        <v>667</v>
      </c>
      <c r="C25" s="613" t="s">
        <v>29</v>
      </c>
      <c r="D25" s="197"/>
      <c r="E25" s="611" t="s">
        <v>708</v>
      </c>
      <c r="F25" s="235"/>
      <c r="G25" s="73">
        <f t="shared" si="0"/>
      </c>
      <c r="H25" s="235"/>
      <c r="I25" s="75" t="e">
        <f t="shared" si="3"/>
        <v>#VALUE!</v>
      </c>
      <c r="J25" s="200"/>
      <c r="K25" s="55"/>
      <c r="L25" s="55"/>
      <c r="M25" s="55"/>
      <c r="N25" s="291"/>
      <c r="O25" s="302"/>
    </row>
    <row r="26" spans="1:15" ht="18.75" customHeight="1">
      <c r="A26" s="549">
        <v>116</v>
      </c>
      <c r="B26" s="576" t="s">
        <v>702</v>
      </c>
      <c r="C26" s="572" t="s">
        <v>254</v>
      </c>
      <c r="D26" s="249"/>
      <c r="E26" s="575" t="s">
        <v>708</v>
      </c>
      <c r="F26" s="236"/>
      <c r="G26" s="136">
        <f t="shared" si="0"/>
      </c>
      <c r="H26" s="236"/>
      <c r="I26" s="155" t="e">
        <f t="shared" si="3"/>
        <v>#VALUE!</v>
      </c>
      <c r="J26" s="200"/>
      <c r="K26" s="55"/>
      <c r="L26" s="55"/>
      <c r="M26" s="55"/>
      <c r="N26" s="291"/>
      <c r="O26" s="302"/>
    </row>
    <row r="27" spans="1:15" ht="18.75" customHeight="1" hidden="1">
      <c r="A27" s="193">
        <v>117</v>
      </c>
      <c r="B27" s="374"/>
      <c r="C27" s="431"/>
      <c r="D27" s="198">
        <v>0.5659722222222222</v>
      </c>
      <c r="E27" s="547"/>
      <c r="F27" s="548"/>
      <c r="G27" s="307">
        <f t="shared" si="0"/>
      </c>
      <c r="H27" s="548"/>
      <c r="I27" s="402" t="e">
        <f t="shared" si="3"/>
        <v>#VALUE!</v>
      </c>
      <c r="J27" s="200"/>
      <c r="K27" s="55">
        <f t="shared" si="1"/>
      </c>
      <c r="L27" s="55">
        <f t="shared" si="2"/>
      </c>
      <c r="M27" s="55"/>
      <c r="N27" s="544" t="s">
        <v>192</v>
      </c>
      <c r="O27" s="545" t="s">
        <v>213</v>
      </c>
    </row>
    <row r="28" spans="1:15" ht="18.75" customHeight="1" hidden="1">
      <c r="A28" s="193">
        <v>118</v>
      </c>
      <c r="B28" s="290"/>
      <c r="C28" s="284"/>
      <c r="D28" s="197"/>
      <c r="E28" s="377"/>
      <c r="F28" s="235"/>
      <c r="G28" s="73">
        <f t="shared" si="0"/>
      </c>
      <c r="H28" s="235"/>
      <c r="I28" s="75" t="e">
        <f t="shared" si="3"/>
        <v>#VALUE!</v>
      </c>
      <c r="J28" s="200"/>
      <c r="K28" s="55">
        <f t="shared" si="1"/>
      </c>
      <c r="L28" s="55">
        <f t="shared" si="2"/>
      </c>
      <c r="M28" s="226"/>
      <c r="N28" s="103"/>
      <c r="O28" s="520"/>
    </row>
    <row r="29" spans="1:18" ht="18.75" customHeight="1" hidden="1">
      <c r="A29" s="193">
        <v>119</v>
      </c>
      <c r="B29" s="291"/>
      <c r="C29" s="294" t="s">
        <v>668</v>
      </c>
      <c r="D29" s="197"/>
      <c r="E29" s="234"/>
      <c r="F29" s="235"/>
      <c r="G29" s="73">
        <f t="shared" si="0"/>
      </c>
      <c r="H29" s="235"/>
      <c r="I29" s="75" t="e">
        <f t="shared" si="3"/>
        <v>#VALUE!</v>
      </c>
      <c r="J29" s="200"/>
      <c r="K29" s="55">
        <f t="shared" si="1"/>
      </c>
      <c r="L29" s="55">
        <f t="shared" si="2"/>
      </c>
      <c r="M29" s="540"/>
      <c r="R29" s="546"/>
    </row>
    <row r="30" spans="1:13" ht="18.75" customHeight="1" hidden="1">
      <c r="A30" s="193">
        <v>120</v>
      </c>
      <c r="B30" s="290"/>
      <c r="C30" s="431"/>
      <c r="D30" s="197"/>
      <c r="E30" s="372"/>
      <c r="F30" s="235"/>
      <c r="G30" s="73">
        <f t="shared" si="0"/>
      </c>
      <c r="H30" s="235"/>
      <c r="I30" s="75" t="e">
        <f t="shared" si="3"/>
        <v>#VALUE!</v>
      </c>
      <c r="J30" s="200"/>
      <c r="K30" s="55">
        <f t="shared" si="1"/>
      </c>
      <c r="L30" s="55">
        <f t="shared" si="2"/>
      </c>
      <c r="M30" s="540"/>
    </row>
    <row r="31" spans="1:14" ht="18.75" customHeight="1" hidden="1">
      <c r="A31" s="193">
        <v>121</v>
      </c>
      <c r="B31" s="290"/>
      <c r="C31" s="294"/>
      <c r="D31" s="197">
        <v>0.6041666666666666</v>
      </c>
      <c r="E31" s="373"/>
      <c r="F31" s="235"/>
      <c r="G31" s="73">
        <f t="shared" si="0"/>
      </c>
      <c r="H31" s="235"/>
      <c r="I31" s="75" t="e">
        <f t="shared" si="3"/>
        <v>#VALUE!</v>
      </c>
      <c r="J31" s="200"/>
      <c r="K31" s="55">
        <f t="shared" si="1"/>
      </c>
      <c r="L31" s="55">
        <f t="shared" si="2"/>
      </c>
      <c r="M31" s="540"/>
      <c r="N31" s="348"/>
    </row>
    <row r="32" spans="1:14" ht="18.75" customHeight="1" hidden="1">
      <c r="A32" s="193">
        <v>122</v>
      </c>
      <c r="B32" s="374"/>
      <c r="C32" s="284"/>
      <c r="D32" s="197"/>
      <c r="E32" s="373"/>
      <c r="F32" s="235"/>
      <c r="G32" s="73">
        <f t="shared" si="0"/>
      </c>
      <c r="H32" s="235"/>
      <c r="I32" s="75" t="e">
        <f t="shared" si="3"/>
        <v>#VALUE!</v>
      </c>
      <c r="J32" s="200"/>
      <c r="K32" s="55">
        <f t="shared" si="1"/>
      </c>
      <c r="L32" s="55">
        <f t="shared" si="2"/>
      </c>
      <c r="M32" s="55"/>
      <c r="N32" s="292" t="s">
        <v>183</v>
      </c>
    </row>
    <row r="33" spans="1:15" ht="18.75" customHeight="1" hidden="1">
      <c r="A33" s="193">
        <v>123</v>
      </c>
      <c r="B33" s="291"/>
      <c r="C33" s="294"/>
      <c r="D33" s="197"/>
      <c r="E33" s="373"/>
      <c r="F33" s="235"/>
      <c r="G33" s="73">
        <f t="shared" si="0"/>
      </c>
      <c r="H33" s="235"/>
      <c r="I33" s="75" t="e">
        <f t="shared" si="3"/>
        <v>#VALUE!</v>
      </c>
      <c r="J33" s="200"/>
      <c r="K33" s="55">
        <f t="shared" si="1"/>
      </c>
      <c r="L33" s="55">
        <f t="shared" si="2"/>
      </c>
      <c r="M33" s="257"/>
      <c r="N33" s="290" t="s">
        <v>188</v>
      </c>
      <c r="O33" s="302" t="s">
        <v>213</v>
      </c>
    </row>
    <row r="34" spans="1:13" ht="18.75" customHeight="1" hidden="1">
      <c r="A34" s="201">
        <v>124</v>
      </c>
      <c r="B34" s="305"/>
      <c r="C34" s="297"/>
      <c r="D34" s="249"/>
      <c r="E34" s="376"/>
      <c r="F34" s="236"/>
      <c r="G34" s="398">
        <f t="shared" si="0"/>
      </c>
      <c r="H34" s="236"/>
      <c r="I34" s="397" t="e">
        <f t="shared" si="3"/>
        <v>#VALUE!</v>
      </c>
      <c r="J34" s="200"/>
      <c r="K34" s="55">
        <f t="shared" si="1"/>
      </c>
      <c r="L34" s="55">
        <f t="shared" si="2"/>
      </c>
      <c r="M34" s="55"/>
    </row>
    <row r="35" spans="1:15" ht="11.25" customHeight="1">
      <c r="A35" s="308">
        <v>117</v>
      </c>
      <c r="B35" s="52" t="s">
        <v>194</v>
      </c>
      <c r="C35" s="309" t="s">
        <v>213</v>
      </c>
      <c r="D35" s="310">
        <v>0.579861111111111</v>
      </c>
      <c r="E35" s="311"/>
      <c r="F35" s="311"/>
      <c r="G35" s="312">
        <f t="shared" si="0"/>
      </c>
      <c r="H35" s="311"/>
      <c r="I35" s="313"/>
      <c r="J35" s="200"/>
      <c r="K35" s="55">
        <f t="shared" si="1"/>
      </c>
      <c r="L35" s="55">
        <f t="shared" si="2"/>
      </c>
      <c r="M35" s="55"/>
      <c r="N35" s="291" t="s">
        <v>194</v>
      </c>
      <c r="O35" s="302" t="s">
        <v>213</v>
      </c>
    </row>
    <row r="36" spans="1:15" ht="11.25" customHeight="1">
      <c r="A36" s="308"/>
      <c r="B36" s="521" t="s">
        <v>600</v>
      </c>
      <c r="C36" s="309"/>
      <c r="D36" s="310"/>
      <c r="E36" s="311"/>
      <c r="F36" s="311"/>
      <c r="G36" s="312"/>
      <c r="H36" s="311"/>
      <c r="I36" s="313"/>
      <c r="J36" s="200"/>
      <c r="K36" s="55"/>
      <c r="L36" s="55"/>
      <c r="M36" s="55"/>
      <c r="N36" s="103"/>
      <c r="O36" s="520"/>
    </row>
    <row r="37" spans="1:15" ht="11.25" customHeight="1">
      <c r="A37" s="308"/>
      <c r="B37" s="52"/>
      <c r="C37" s="309"/>
      <c r="D37" s="310"/>
      <c r="E37" s="311"/>
      <c r="F37" s="311"/>
      <c r="G37" s="312"/>
      <c r="H37" s="311"/>
      <c r="I37" s="313"/>
      <c r="J37" s="200"/>
      <c r="K37" s="55"/>
      <c r="L37" s="55"/>
      <c r="M37" s="55"/>
      <c r="N37" s="103"/>
      <c r="O37" s="520"/>
    </row>
    <row r="38" spans="1:8" ht="12.75" customHeight="1">
      <c r="A38" s="202" t="s">
        <v>270</v>
      </c>
      <c r="E38" s="56"/>
      <c r="F38" s="56"/>
      <c r="G38" s="56"/>
      <c r="H38" s="56"/>
    </row>
    <row r="39" ht="12.75" customHeight="1"/>
    <row r="40" ht="15.75">
      <c r="A40" s="90" t="s">
        <v>271</v>
      </c>
    </row>
    <row r="41" ht="12.75" customHeight="1">
      <c r="A41" s="55"/>
    </row>
    <row r="42" ht="16.5" customHeight="1">
      <c r="A42" s="40" t="s">
        <v>471</v>
      </c>
    </row>
    <row r="44" ht="12.75" customHeight="1"/>
    <row r="45" ht="12.75" customHeight="1"/>
    <row r="46" ht="12.75" customHeight="1"/>
    <row r="47" ht="12.75" customHeight="1"/>
  </sheetData>
  <sheetProtection/>
  <conditionalFormatting sqref="B1:B11 B32:B65536 B26:B29">
    <cfRule type="duplicateValues" priority="64" dxfId="0" stopIfTrue="1">
      <formula>AND(COUNTIF($B$1:$B$11,B1)+COUNTIF($B$32:$B$65536,B1)+COUNTIF($B$26:$B$29,B1)&gt;1,NOT(ISBLANK(B1)))</formula>
    </cfRule>
    <cfRule type="duplicateValues" priority="65" dxfId="0" stopIfTrue="1">
      <formula>AND(COUNTIF($B$1:$B$11,B1)+COUNTIF($B$32:$B$65536,B1)+COUNTIF($B$26:$B$29,B1)&gt;1,NOT(ISBLANK(B1)))</formula>
    </cfRule>
  </conditionalFormatting>
  <conditionalFormatting sqref="B1:B11 B32:B65536 B26:B30">
    <cfRule type="duplicateValues" priority="58" dxfId="0" stopIfTrue="1">
      <formula>AND(COUNTIF($B$1:$B$11,B1)+COUNTIF($B$32:$B$65536,B1)+COUNTIF($B$26:$B$30,B1)&gt;1,NOT(ISBLANK(B1)))</formula>
    </cfRule>
    <cfRule type="duplicateValues" priority="59" dxfId="0" stopIfTrue="1">
      <formula>AND(COUNTIF($B$1:$B$11,B1)+COUNTIF($B$32:$B$65536,B1)+COUNTIF($B$26:$B$30,B1)&gt;1,NOT(ISBLANK(B1)))</formula>
    </cfRule>
    <cfRule type="duplicateValues" priority="61" dxfId="0" stopIfTrue="1">
      <formula>AND(COUNTIF($B$1:$B$11,B1)+COUNTIF($B$32:$B$65536,B1)+COUNTIF($B$26:$B$30,B1)&gt;1,NOT(ISBLANK(B1)))</formula>
    </cfRule>
  </conditionalFormatting>
  <conditionalFormatting sqref="B12">
    <cfRule type="duplicateValues" priority="48" dxfId="0" stopIfTrue="1">
      <formula>AND(COUNTIF($B$12:$B$12,B12)&gt;1,NOT(ISBLANK(B12)))</formula>
    </cfRule>
    <cfRule type="duplicateValues" priority="49" dxfId="0" stopIfTrue="1">
      <formula>AND(COUNTIF($B$12:$B$12,B12)&gt;1,NOT(ISBLANK(B12)))</formula>
    </cfRule>
    <cfRule type="duplicateValues" priority="50" dxfId="0" stopIfTrue="1">
      <formula>AND(COUNTIF($B$12:$B$12,B12)&gt;1,NOT(ISBLANK(B12)))</formula>
    </cfRule>
    <cfRule type="duplicateValues" priority="51" dxfId="0" stopIfTrue="1">
      <formula>AND(COUNTIF($B$12:$B$12,B12)&gt;1,NOT(ISBLANK(B12)))</formula>
    </cfRule>
    <cfRule type="duplicateValues" priority="52" dxfId="0" stopIfTrue="1">
      <formula>AND(COUNTIF($B$12:$B$12,B12)&gt;1,NOT(ISBLANK(B12)))</formula>
    </cfRule>
  </conditionalFormatting>
  <conditionalFormatting sqref="B13">
    <cfRule type="duplicateValues" priority="43" dxfId="0" stopIfTrue="1">
      <formula>AND(COUNTIF($B$13:$B$13,B13)&gt;1,NOT(ISBLANK(B13)))</formula>
    </cfRule>
    <cfRule type="duplicateValues" priority="44" dxfId="0" stopIfTrue="1">
      <formula>AND(COUNTIF($B$13:$B$13,B13)&gt;1,NOT(ISBLANK(B13)))</formula>
    </cfRule>
    <cfRule type="duplicateValues" priority="45" dxfId="0" stopIfTrue="1">
      <formula>AND(COUNTIF($B$13:$B$13,B13)&gt;1,NOT(ISBLANK(B13)))</formula>
    </cfRule>
    <cfRule type="duplicateValues" priority="46" dxfId="0" stopIfTrue="1">
      <formula>AND(COUNTIF($B$13:$B$13,B13)&gt;1,NOT(ISBLANK(B13)))</formula>
    </cfRule>
    <cfRule type="duplicateValues" priority="47" dxfId="0" stopIfTrue="1">
      <formula>AND(COUNTIF($B$13:$B$13,B13)&gt;1,NOT(ISBLANK(B13)))</formula>
    </cfRule>
  </conditionalFormatting>
  <conditionalFormatting sqref="B14">
    <cfRule type="duplicateValues" priority="38" dxfId="0" stopIfTrue="1">
      <formula>AND(COUNTIF($B$14:$B$14,B14)&gt;1,NOT(ISBLANK(B14)))</formula>
    </cfRule>
    <cfRule type="duplicateValues" priority="39" dxfId="0" stopIfTrue="1">
      <formula>AND(COUNTIF($B$14:$B$14,B14)&gt;1,NOT(ISBLANK(B14)))</formula>
    </cfRule>
    <cfRule type="duplicateValues" priority="40" dxfId="0" stopIfTrue="1">
      <formula>AND(COUNTIF($B$14:$B$14,B14)&gt;1,NOT(ISBLANK(B14)))</formula>
    </cfRule>
    <cfRule type="duplicateValues" priority="41" dxfId="0" stopIfTrue="1">
      <formula>AND(COUNTIF($B$14:$B$14,B14)&gt;1,NOT(ISBLANK(B14)))</formula>
    </cfRule>
    <cfRule type="duplicateValues" priority="42" dxfId="0" stopIfTrue="1">
      <formula>AND(COUNTIF($B$14:$B$14,B14)&gt;1,NOT(ISBLANK(B14)))</formula>
    </cfRule>
  </conditionalFormatting>
  <conditionalFormatting sqref="B15:B18">
    <cfRule type="duplicateValues" priority="33" dxfId="0" stopIfTrue="1">
      <formula>AND(COUNTIF($B$15:$B$18,B15)&gt;1,NOT(ISBLANK(B15)))</formula>
    </cfRule>
    <cfRule type="duplicateValues" priority="34" dxfId="0" stopIfTrue="1">
      <formula>AND(COUNTIF($B$15:$B$18,B15)&gt;1,NOT(ISBLANK(B15)))</formula>
    </cfRule>
    <cfRule type="duplicateValues" priority="35" dxfId="0" stopIfTrue="1">
      <formula>AND(COUNTIF($B$15:$B$18,B15)&gt;1,NOT(ISBLANK(B15)))</formula>
    </cfRule>
    <cfRule type="duplicateValues" priority="36" dxfId="0" stopIfTrue="1">
      <formula>AND(COUNTIF($B$15:$B$18,B15)&gt;1,NOT(ISBLANK(B15)))</formula>
    </cfRule>
    <cfRule type="duplicateValues" priority="37" dxfId="0" stopIfTrue="1">
      <formula>AND(COUNTIF($B$15:$B$18,B15)&gt;1,NOT(ISBLANK(B15)))</formula>
    </cfRule>
  </conditionalFormatting>
  <conditionalFormatting sqref="B19:B20">
    <cfRule type="duplicateValues" priority="28" dxfId="0" stopIfTrue="1">
      <formula>AND(COUNTIF($B$19:$B$20,B19)&gt;1,NOT(ISBLANK(B19)))</formula>
    </cfRule>
    <cfRule type="duplicateValues" priority="29" dxfId="0" stopIfTrue="1">
      <formula>AND(COUNTIF($B$19:$B$20,B19)&gt;1,NOT(ISBLANK(B19)))</formula>
    </cfRule>
    <cfRule type="duplicateValues" priority="30" dxfId="0" stopIfTrue="1">
      <formula>AND(COUNTIF($B$19:$B$20,B19)&gt;1,NOT(ISBLANK(B19)))</formula>
    </cfRule>
    <cfRule type="duplicateValues" priority="31" dxfId="0" stopIfTrue="1">
      <formula>AND(COUNTIF($B$19:$B$20,B19)&gt;1,NOT(ISBLANK(B19)))</formula>
    </cfRule>
    <cfRule type="duplicateValues" priority="32" dxfId="0" stopIfTrue="1">
      <formula>AND(COUNTIF($B$19:$B$20,B19)&gt;1,NOT(ISBLANK(B19)))</formula>
    </cfRule>
  </conditionalFormatting>
  <conditionalFormatting sqref="B21">
    <cfRule type="duplicateValues" priority="24" dxfId="0" stopIfTrue="1">
      <formula>AND(COUNTIF($B$21:$B$21,B21)&gt;1,NOT(ISBLANK(B21)))</formula>
    </cfRule>
    <cfRule type="duplicateValues" priority="25" dxfId="0" stopIfTrue="1">
      <formula>AND(COUNTIF($B$21:$B$21,B21)&gt;1,NOT(ISBLANK(B21)))</formula>
    </cfRule>
  </conditionalFormatting>
  <conditionalFormatting sqref="B22">
    <cfRule type="duplicateValues" priority="16" dxfId="0" stopIfTrue="1">
      <formula>AND(COUNTIF($B$22:$B$22,B22)&gt;1,NOT(ISBLANK(B22)))</formula>
    </cfRule>
    <cfRule type="duplicateValues" priority="17" dxfId="0" stopIfTrue="1">
      <formula>AND(COUNTIF($B$22:$B$22,B22)&gt;1,NOT(ISBLANK(B22)))</formula>
    </cfRule>
    <cfRule type="duplicateValues" priority="18" dxfId="0" stopIfTrue="1">
      <formula>AND(COUNTIF($B$22:$B$22,B22)&gt;1,NOT(ISBLANK(B22)))</formula>
    </cfRule>
    <cfRule type="duplicateValues" priority="19" dxfId="0" stopIfTrue="1">
      <formula>AND(COUNTIF($B$22:$B$22,B22)&gt;1,NOT(ISBLANK(B22)))</formula>
    </cfRule>
    <cfRule type="duplicateValues" priority="20" dxfId="0" stopIfTrue="1">
      <formula>AND(COUNTIF($B$22:$B$22,B22)&gt;1,NOT(ISBLANK(B22)))</formula>
    </cfRule>
  </conditionalFormatting>
  <conditionalFormatting sqref="B23:B24 B21">
    <cfRule type="duplicateValues" priority="21" dxfId="0" stopIfTrue="1">
      <formula>AND(COUNTIF($B$23:$B$24,B21)+COUNTIF($B$21:$B$21,B21)&gt;1,NOT(ISBLANK(B21)))</formula>
    </cfRule>
    <cfRule type="duplicateValues" priority="22" dxfId="0" stopIfTrue="1">
      <formula>AND(COUNTIF($B$23:$B$24,B21)+COUNTIF($B$21:$B$21,B21)&gt;1,NOT(ISBLANK(B21)))</formula>
    </cfRule>
    <cfRule type="duplicateValues" priority="23" dxfId="0" stopIfTrue="1">
      <formula>AND(COUNTIF($B$23:$B$24,B21)+COUNTIF($B$21:$B$21,B21)&gt;1,NOT(ISBLANK(B21)))</formula>
    </cfRule>
  </conditionalFormatting>
  <conditionalFormatting sqref="B23:B24">
    <cfRule type="duplicateValues" priority="26" dxfId="0" stopIfTrue="1">
      <formula>AND(COUNTIF($B$23:$B$24,B23)&gt;1,NOT(ISBLANK(B23)))</formula>
    </cfRule>
    <cfRule type="duplicateValues" priority="27" dxfId="0" stopIfTrue="1">
      <formula>AND(COUNTIF($B$23:$B$24,B23)&gt;1,NOT(ISBLANK(B23)))</formula>
    </cfRule>
  </conditionalFormatting>
  <conditionalFormatting sqref="B25">
    <cfRule type="duplicateValues" priority="11" dxfId="0" stopIfTrue="1">
      <formula>AND(COUNTIF($B$25:$B$25,B25)&gt;1,NOT(ISBLANK(B25)))</formula>
    </cfRule>
    <cfRule type="duplicateValues" priority="12" dxfId="0" stopIfTrue="1">
      <formula>AND(COUNTIF($B$25:$B$25,B25)&gt;1,NOT(ISBLANK(B25)))</formula>
    </cfRule>
    <cfRule type="duplicateValues" priority="13" dxfId="0" stopIfTrue="1">
      <formula>AND(COUNTIF($B$25:$B$25,B25)&gt;1,NOT(ISBLANK(B25)))</formula>
    </cfRule>
    <cfRule type="duplicateValues" priority="14" dxfId="0" stopIfTrue="1">
      <formula>AND(COUNTIF($B$25:$B$25,B25)&gt;1,NOT(ISBLANK(B25)))</formula>
    </cfRule>
    <cfRule type="duplicateValues" priority="15" dxfId="0" stopIfTrue="1">
      <formula>AND(COUNTIF($B$25:$B$25,B25)&gt;1,NOT(ISBLANK(B25)))</formula>
    </cfRule>
  </conditionalFormatting>
  <conditionalFormatting sqref="B30">
    <cfRule type="duplicateValues" priority="62" dxfId="0" stopIfTrue="1">
      <formula>AND(COUNTIF($B$30:$B$30,B30)&gt;1,NOT(ISBLANK(B30)))</formula>
    </cfRule>
    <cfRule type="duplicateValues" priority="63" dxfId="0" stopIfTrue="1">
      <formula>AND(COUNTIF($B$30:$B$30,B30)&gt;1,NOT(ISBLANK(B30)))</formula>
    </cfRule>
  </conditionalFormatting>
  <conditionalFormatting sqref="B31">
    <cfRule type="duplicateValues" priority="53" dxfId="0" stopIfTrue="1">
      <formula>AND(COUNTIF($B$31:$B$31,B31)&gt;1,NOT(ISBLANK(B31)))</formula>
    </cfRule>
    <cfRule type="duplicateValues" priority="54" dxfId="0" stopIfTrue="1">
      <formula>AND(COUNTIF($B$31:$B$31,B31)&gt;1,NOT(ISBLANK(B31)))</formula>
    </cfRule>
    <cfRule type="duplicateValues" priority="55" dxfId="0" stopIfTrue="1">
      <formula>AND(COUNTIF($B$31:$B$31,B31)&gt;1,NOT(ISBLANK(B31)))</formula>
    </cfRule>
    <cfRule type="duplicateValues" priority="56" dxfId="0" stopIfTrue="1">
      <formula>AND(COUNTIF($B$31:$B$31,B31)&gt;1,NOT(ISBLANK(B31)))</formula>
    </cfRule>
    <cfRule type="duplicateValues" priority="57" dxfId="0" stopIfTrue="1">
      <formula>AND(COUNTIF($B$31:$B$31,B31)&gt;1,NOT(ISBLANK(B31)))</formula>
    </cfRule>
  </conditionalFormatting>
  <conditionalFormatting sqref="C8">
    <cfRule type="duplicateValues" priority="1" dxfId="0" stopIfTrue="1">
      <formula>AND(COUNTIF($C$8:$C$8,C8)&gt;1,NOT(ISBLANK(C8)))</formula>
    </cfRule>
    <cfRule type="duplicateValues" priority="2" dxfId="0" stopIfTrue="1">
      <formula>AND(COUNTIF($C$8:$C$8,C8)&gt;1,NOT(ISBLANK(C8)))</formula>
    </cfRule>
    <cfRule type="duplicateValues" priority="3" dxfId="0" stopIfTrue="1">
      <formula>AND(COUNTIF($C$8:$C$8,C8)&gt;1,NOT(ISBLANK(C8)))</formula>
    </cfRule>
    <cfRule type="duplicateValues" priority="4" dxfId="0" stopIfTrue="1">
      <formula>AND(COUNTIF($C$8:$C$8,C8)&gt;1,NOT(ISBLANK(C8)))</formula>
    </cfRule>
    <cfRule type="duplicateValues" priority="5" dxfId="0" stopIfTrue="1">
      <formula>AND(COUNTIF($C$8:$C$8,C8)&gt;1,NOT(ISBLANK(C8)))</formula>
    </cfRule>
  </conditionalFormatting>
  <conditionalFormatting sqref="E7">
    <cfRule type="cellIs" priority="191" dxfId="22" operator="lessThan" stopIfTrue="1">
      <formula>360</formula>
    </cfRule>
    <cfRule type="cellIs" priority="192" dxfId="7" operator="between" stopIfTrue="1">
      <formula>360</formula>
      <formula>399</formula>
    </cfRule>
    <cfRule type="cellIs" priority="193" dxfId="8" operator="greaterThanOrEqual" stopIfTrue="1">
      <formula>400</formula>
    </cfRule>
  </conditionalFormatting>
  <conditionalFormatting sqref="E9:E14">
    <cfRule type="cellIs" priority="83" dxfId="22" operator="lessThan" stopIfTrue="1">
      <formula>360</formula>
    </cfRule>
    <cfRule type="cellIs" priority="84" dxfId="7" operator="between" stopIfTrue="1">
      <formula>360</formula>
      <formula>399</formula>
    </cfRule>
    <cfRule type="cellIs" priority="85" dxfId="8" operator="greaterThanOrEqual" stopIfTrue="1">
      <formula>400</formula>
    </cfRule>
  </conditionalFormatting>
  <conditionalFormatting sqref="E27">
    <cfRule type="cellIs" priority="143" dxfId="22" operator="lessThan" stopIfTrue="1">
      <formula>360</formula>
    </cfRule>
    <cfRule type="cellIs" priority="144" dxfId="7" operator="between" stopIfTrue="1">
      <formula>360</formula>
      <formula>399</formula>
    </cfRule>
    <cfRule type="cellIs" priority="145" dxfId="8" operator="greaterThanOrEqual" stopIfTrue="1">
      <formula>400</formula>
    </cfRule>
  </conditionalFormatting>
  <conditionalFormatting sqref="E29:E37">
    <cfRule type="cellIs" priority="173" dxfId="22" operator="lessThan" stopIfTrue="1">
      <formula>360</formula>
    </cfRule>
    <cfRule type="cellIs" priority="174" dxfId="7" operator="between" stopIfTrue="1">
      <formula>360</formula>
      <formula>399</formula>
    </cfRule>
    <cfRule type="cellIs" priority="175" dxfId="8" operator="greaterThanOrEqual" stopIfTrue="1">
      <formula>400</formula>
    </cfRule>
  </conditionalFormatting>
  <conditionalFormatting sqref="E7:F7 F8">
    <cfRule type="cellIs" priority="194" dxfId="379" operator="equal" stopIfTrue="1">
      <formula>""</formula>
    </cfRule>
  </conditionalFormatting>
  <conditionalFormatting sqref="E9:F14">
    <cfRule type="cellIs" priority="86" dxfId="379" operator="equal" stopIfTrue="1">
      <formula>""</formula>
    </cfRule>
  </conditionalFormatting>
  <conditionalFormatting sqref="E27:F27">
    <cfRule type="cellIs" priority="146" dxfId="379" operator="equal" stopIfTrue="1">
      <formula>""</formula>
    </cfRule>
  </conditionalFormatting>
  <conditionalFormatting sqref="E29:F31 E32:E33">
    <cfRule type="cellIs" priority="176" dxfId="379" operator="equal" stopIfTrue="1">
      <formula>""</formula>
    </cfRule>
  </conditionalFormatting>
  <conditionalFormatting sqref="F7:F27">
    <cfRule type="cellIs" priority="70" dxfId="22" operator="lessThan" stopIfTrue="1">
      <formula>140</formula>
    </cfRule>
    <cfRule type="cellIs" priority="71" dxfId="7" operator="between" stopIfTrue="1">
      <formula>140</formula>
      <formula>199</formula>
    </cfRule>
    <cfRule type="cellIs" priority="72" dxfId="8" operator="greaterThanOrEqual" stopIfTrue="1">
      <formula>200</formula>
    </cfRule>
  </conditionalFormatting>
  <conditionalFormatting sqref="F15">
    <cfRule type="cellIs" priority="76" dxfId="379" operator="equal" stopIfTrue="1">
      <formula>""</formula>
    </cfRule>
  </conditionalFormatting>
  <conditionalFormatting sqref="F29:F31">
    <cfRule type="cellIs" priority="170" dxfId="22" operator="lessThan" stopIfTrue="1">
      <formula>140</formula>
    </cfRule>
    <cfRule type="cellIs" priority="171" dxfId="7" operator="between" stopIfTrue="1">
      <formula>140</formula>
      <formula>199</formula>
    </cfRule>
    <cfRule type="cellIs" priority="172" dxfId="8" operator="greaterThanOrEqual" stopIfTrue="1">
      <formula>200</formula>
    </cfRule>
  </conditionalFormatting>
  <conditionalFormatting sqref="F33 H33:H37 E34:F37">
    <cfRule type="cellIs" priority="206" dxfId="379" operator="equal" stopIfTrue="1">
      <formula>""</formula>
    </cfRule>
  </conditionalFormatting>
  <conditionalFormatting sqref="F33:F37 H33:H37">
    <cfRule type="cellIs" priority="200" dxfId="22" operator="lessThan" stopIfTrue="1">
      <formula>140</formula>
    </cfRule>
    <cfRule type="cellIs" priority="201" dxfId="7" operator="between" stopIfTrue="1">
      <formula>140</formula>
      <formula>199</formula>
    </cfRule>
    <cfRule type="cellIs" priority="202" dxfId="8" operator="greaterThanOrEqual" stopIfTrue="1">
      <formula>200</formula>
    </cfRule>
  </conditionalFormatting>
  <conditionalFormatting sqref="G7:G34">
    <cfRule type="cellIs" priority="77" dxfId="3" operator="lessThan" stopIfTrue="1">
      <formula>480</formula>
    </cfRule>
    <cfRule type="cellIs" priority="78" dxfId="7" operator="between" stopIfTrue="1">
      <formula>480</formula>
      <formula>539</formula>
    </cfRule>
    <cfRule type="cellIs" priority="79" dxfId="8" operator="greaterThanOrEqual" stopIfTrue="1">
      <formula>540</formula>
    </cfRule>
  </conditionalFormatting>
  <conditionalFormatting sqref="G35:G37">
    <cfRule type="cellIs" priority="218" dxfId="3" operator="lessThan" stopIfTrue="1">
      <formula>500</formula>
    </cfRule>
    <cfRule type="cellIs" priority="219" dxfId="7" operator="between" stopIfTrue="1">
      <formula>501</formula>
      <formula>549</formula>
    </cfRule>
    <cfRule type="cellIs" priority="220" dxfId="8" operator="greaterThanOrEqual" stopIfTrue="1">
      <formula>550</formula>
    </cfRule>
  </conditionalFormatting>
  <conditionalFormatting sqref="H7:H10">
    <cfRule type="cellIs" priority="184" dxfId="22" operator="lessThan" stopIfTrue="1">
      <formula>140</formula>
    </cfRule>
    <cfRule type="cellIs" priority="185" dxfId="7" operator="between" stopIfTrue="1">
      <formula>140</formula>
      <formula>199</formula>
    </cfRule>
    <cfRule type="cellIs" priority="186" dxfId="8" operator="greaterThanOrEqual" stopIfTrue="1">
      <formula>200</formula>
    </cfRule>
    <cfRule type="cellIs" priority="187" dxfId="379" operator="equal" stopIfTrue="1">
      <formula>""</formula>
    </cfRule>
  </conditionalFormatting>
  <conditionalFormatting sqref="I7:J37">
    <cfRule type="cellIs" priority="224" dxfId="7" operator="between" stopIfTrue="1">
      <formula>1</formula>
      <formula>8</formula>
    </cfRule>
    <cfRule type="cellIs" priority="225" dxfId="3" operator="greaterThanOrEqual" stopIfTrue="1">
      <formula>9</formula>
    </cfRule>
  </conditionalFormatting>
  <conditionalFormatting sqref="S14">
    <cfRule type="duplicateValues" priority="60" dxfId="0" stopIfTrue="1">
      <formula>AND(COUNTIF($S$14:$S$14,S14)&gt;1,NOT(ISBLANK(S14)))</formula>
    </cfRule>
  </conditionalFormatting>
  <printOptions horizontalCentered="1"/>
  <pageMargins left="0.7874015748031497" right="0.1968503937007874" top="0.4724409448818898" bottom="0.5118110236220472" header="0.5118110236220472" footer="0.5118110236220472"/>
  <pageSetup horizontalDpi="300" verticalDpi="300" orientation="portrait" paperSize="9" r:id="rId1"/>
  <headerFooter alignWithMargins="0">
    <oddFooter>&amp;L&amp;8&amp;F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2024-05-01T17:54:12Z</cp:lastPrinted>
  <dcterms:created xsi:type="dcterms:W3CDTF">2010-01-06T19:23:34Z</dcterms:created>
  <dcterms:modified xsi:type="dcterms:W3CDTF">2024-05-01T17:57:43Z</dcterms:modified>
  <cp:category/>
  <cp:version/>
  <cp:contentType/>
  <cp:contentStatus/>
</cp:coreProperties>
</file>