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60" tabRatio="935" activeTab="6"/>
  </bookViews>
  <sheets>
    <sheet name="U 14 " sheetId="1" r:id="rId1"/>
    <sheet name="U 18 " sheetId="2" r:id="rId2"/>
    <sheet name="U 14 Endr" sheetId="3" r:id="rId3"/>
    <sheet name="U 18 Endr" sheetId="4" r:id="rId4"/>
    <sheet name="Mä" sheetId="5" r:id="rId5"/>
    <sheet name="Fin_Mä" sheetId="6" r:id="rId6"/>
    <sheet name="U23m" sheetId="7" r:id="rId7"/>
    <sheet name="Fin_U23m" sheetId="8" r:id="rId8"/>
    <sheet name="Fr" sheetId="9" r:id="rId9"/>
    <sheet name="Fin_Fr" sheetId="10" r:id="rId10"/>
    <sheet name="U23w" sheetId="11" r:id="rId11"/>
    <sheet name="Fin_U23w" sheetId="12" r:id="rId12"/>
    <sheet name="SennA" sheetId="13" r:id="rId13"/>
    <sheet name="SennB" sheetId="14" r:id="rId14"/>
    <sheet name="SennC" sheetId="15" r:id="rId15"/>
    <sheet name="SenA" sheetId="16" r:id="rId16"/>
    <sheet name="SenB" sheetId="17" r:id="rId17"/>
    <sheet name="SenC" sheetId="18" r:id="rId18"/>
    <sheet name="An S Sn A-C" sheetId="19" r:id="rId19"/>
    <sheet name="Quali LEM" sheetId="20" r:id="rId20"/>
    <sheet name="Zeitplan" sheetId="21" r:id="rId21"/>
    <sheet name="HS" sheetId="22" r:id="rId22"/>
    <sheet name="Zeitplan 30.04." sheetId="23" r:id="rId23"/>
  </sheets>
  <definedNames>
    <definedName name="_xlfn.RANK.AVG" hidden="1">#NAME?</definedName>
    <definedName name="_xlnm.Print_Area" localSheetId="15">'SenA'!$A$1:$U$14</definedName>
    <definedName name="_xlnm.Print_Area" localSheetId="16">'SenB'!$A$1:$U$14</definedName>
    <definedName name="_xlnm.Print_Area" localSheetId="17">'SenC'!$A$1:$U$14</definedName>
    <definedName name="_xlnm.Print_Area" localSheetId="12">'SennA'!$A$1:$AA$14</definedName>
    <definedName name="_xlnm.Print_Area" localSheetId="13">'SennB'!$A$1:$Z$14</definedName>
    <definedName name="_xlnm.Print_Area" localSheetId="14">'SennC'!$A$1:$U$14</definedName>
    <definedName name="VLFrauen">'Fr'!$B$7:$B$14</definedName>
    <definedName name="VLJunioren">'U23m'!$B$7:$B$14</definedName>
    <definedName name="VLJuniorinnen">'U23w'!$B$7:$B$14</definedName>
    <definedName name="VLMänner">'Mä'!$B$7:$B$14</definedName>
  </definedNames>
  <calcPr fullCalcOnLoad="1"/>
</workbook>
</file>

<file path=xl/sharedStrings.xml><?xml version="1.0" encoding="utf-8"?>
<sst xmlns="http://schemas.openxmlformats.org/spreadsheetml/2006/main" count="2252" uniqueCount="964">
  <si>
    <r>
      <t xml:space="preserve">Bahn: </t>
    </r>
    <r>
      <rPr>
        <b/>
        <sz val="11"/>
        <rFont val="Arial"/>
        <family val="2"/>
      </rPr>
      <t>Keglerheim Bautzen</t>
    </r>
  </si>
  <si>
    <t xml:space="preserve">Vorlauf  </t>
  </si>
  <si>
    <t>Endergebnis</t>
  </si>
  <si>
    <t>Nr.</t>
  </si>
  <si>
    <t>Name</t>
  </si>
  <si>
    <t>Verein</t>
  </si>
  <si>
    <t>Start-zeit</t>
  </si>
  <si>
    <t>Volle</t>
  </si>
  <si>
    <t>Abr.</t>
  </si>
  <si>
    <t>Ges.</t>
  </si>
  <si>
    <t>F</t>
  </si>
  <si>
    <t>Pl.</t>
  </si>
  <si>
    <t>Abräu.</t>
  </si>
  <si>
    <t>Gesamt</t>
  </si>
  <si>
    <t>Platz</t>
  </si>
  <si>
    <t>KSV 1991 Freital</t>
  </si>
  <si>
    <t>Senioren B</t>
  </si>
  <si>
    <t>Senioren A</t>
  </si>
  <si>
    <t>Seniorinnen A</t>
  </si>
  <si>
    <t>Seniorinnen B</t>
  </si>
  <si>
    <t>Klasse</t>
  </si>
  <si>
    <t>Name, Vorname</t>
  </si>
  <si>
    <t>Vorlauf</t>
  </si>
  <si>
    <t>Hilfsspalten für Rangberechnung</t>
  </si>
  <si>
    <t>Männer</t>
  </si>
  <si>
    <t>Seniorinnen C</t>
  </si>
  <si>
    <t>Senioren C</t>
  </si>
  <si>
    <t>Bahnen 1 - 2</t>
  </si>
  <si>
    <t>Bahnen 3 - 4</t>
  </si>
  <si>
    <t>MSV Bautzen 04</t>
  </si>
  <si>
    <t>Bahnen 9 - 10</t>
  </si>
  <si>
    <t>Name / Verein</t>
  </si>
  <si>
    <t>Vol</t>
  </si>
  <si>
    <t>Abr</t>
  </si>
  <si>
    <t>Fw</t>
  </si>
  <si>
    <t>Ges</t>
  </si>
  <si>
    <t>SP</t>
  </si>
  <si>
    <t>SV</t>
  </si>
  <si>
    <t>Bahnen 11 - 12</t>
  </si>
  <si>
    <t>Endlauf  Bahnen 1 - 4</t>
  </si>
  <si>
    <t>Vorlauf  Bahnen 1 - 4</t>
  </si>
  <si>
    <t>Endlauf  Bahnen 9 - 12</t>
  </si>
  <si>
    <t>Frauen</t>
  </si>
  <si>
    <t>3 Starterinnen</t>
  </si>
  <si>
    <t>2 Starter</t>
  </si>
  <si>
    <t>Für die LEM bereits qualifiziert</t>
  </si>
  <si>
    <t xml:space="preserve">Frauen </t>
  </si>
  <si>
    <t>Senn A</t>
  </si>
  <si>
    <t>Sen C</t>
  </si>
  <si>
    <t>Sen A</t>
  </si>
  <si>
    <t>Sen B</t>
  </si>
  <si>
    <t>Senn B</t>
  </si>
  <si>
    <t>Senn C</t>
  </si>
  <si>
    <t>Bahnen 1 - 4</t>
  </si>
  <si>
    <t>Bahn 1</t>
  </si>
  <si>
    <t>Bahn 2</t>
  </si>
  <si>
    <t>Bahn 3</t>
  </si>
  <si>
    <t>Bahn 4</t>
  </si>
  <si>
    <t>Bahn 9</t>
  </si>
  <si>
    <t>Bahn 10</t>
  </si>
  <si>
    <t>Bahn 11</t>
  </si>
  <si>
    <t>Bahn 12</t>
  </si>
  <si>
    <t>Siegerehrung</t>
  </si>
  <si>
    <t>S C 6</t>
  </si>
  <si>
    <t>S C 5</t>
  </si>
  <si>
    <t>S B 6</t>
  </si>
  <si>
    <t>S B 5</t>
  </si>
  <si>
    <t>Sn C 6</t>
  </si>
  <si>
    <t>Sn C 5</t>
  </si>
  <si>
    <t>Sn B 6</t>
  </si>
  <si>
    <t>S A 6</t>
  </si>
  <si>
    <t>S A 5</t>
  </si>
  <si>
    <t>S C 4</t>
  </si>
  <si>
    <t>S C 3</t>
  </si>
  <si>
    <t>Sn A 6</t>
  </si>
  <si>
    <t>Sn A 5</t>
  </si>
  <si>
    <t>Sn C 4</t>
  </si>
  <si>
    <t>Sn C 3</t>
  </si>
  <si>
    <t>S B 4</t>
  </si>
  <si>
    <t>S B 3</t>
  </si>
  <si>
    <t>S A 4</t>
  </si>
  <si>
    <t>S A 3</t>
  </si>
  <si>
    <t>Sn B 4</t>
  </si>
  <si>
    <t>Sn B 3</t>
  </si>
  <si>
    <t>Sn A 4</t>
  </si>
  <si>
    <t>Sn A 3</t>
  </si>
  <si>
    <t>S C 2</t>
  </si>
  <si>
    <t>S C 1</t>
  </si>
  <si>
    <t>S B 2</t>
  </si>
  <si>
    <t>S B 1</t>
  </si>
  <si>
    <t>Sn C 2</t>
  </si>
  <si>
    <t>Sn C 1</t>
  </si>
  <si>
    <t>Sn B 2</t>
  </si>
  <si>
    <t>Sn B 1</t>
  </si>
  <si>
    <t>S A 2</t>
  </si>
  <si>
    <t>S A 1</t>
  </si>
  <si>
    <t>Sn A 2</t>
  </si>
  <si>
    <t>Sn A 1</t>
  </si>
  <si>
    <t>Erg</t>
  </si>
  <si>
    <t>Thonberger SC 1931</t>
  </si>
  <si>
    <t>Michael Kubitz</t>
  </si>
  <si>
    <t>KSV Neustadt</t>
  </si>
  <si>
    <r>
      <rPr>
        <b/>
        <sz val="11"/>
        <color indexed="10"/>
        <rFont val="Arial"/>
        <family val="2"/>
      </rPr>
      <t>15:00 Uhr Finale</t>
    </r>
    <r>
      <rPr>
        <b/>
        <sz val="11"/>
        <color indexed="8"/>
        <rFont val="Arial"/>
        <family val="2"/>
      </rPr>
      <t xml:space="preserve"> </t>
    </r>
  </si>
  <si>
    <t xml:space="preserve">14:00 Uhr Finale </t>
  </si>
  <si>
    <t xml:space="preserve">15:00 Uhr Finale </t>
  </si>
  <si>
    <t>Bahnen 9-12</t>
  </si>
  <si>
    <t>Endlauf  Bahnen 1 -4</t>
  </si>
  <si>
    <t>U 23 männlich</t>
  </si>
  <si>
    <t>Quali Meisterliga Fr 1</t>
  </si>
  <si>
    <t>Quali Meisterliga Fr 2</t>
  </si>
  <si>
    <t>Quali Meisterliga Fr 3</t>
  </si>
  <si>
    <r>
      <rPr>
        <sz val="11"/>
        <color indexed="10"/>
        <rFont val="Arial"/>
        <family val="2"/>
      </rPr>
      <t>09:00</t>
    </r>
    <r>
      <rPr>
        <sz val="11"/>
        <color indexed="8"/>
        <rFont val="Arial"/>
        <family val="2"/>
      </rPr>
      <t xml:space="preserve"> Uhr Halbfinale 1: VL  1 : VL 8</t>
    </r>
  </si>
  <si>
    <t>09:000 Uhr Halbfinale 2: VL  2 : VL 7</t>
  </si>
  <si>
    <t>11:30 Uhr Halbfinale 3: VL  3 : VL 6</t>
  </si>
  <si>
    <t>11:30 Uhr Halbfinale 4: VL  4 : VL 5</t>
  </si>
  <si>
    <t>12:30 Uhr Halbfinale 3: VL  3 : VL 6</t>
  </si>
  <si>
    <t>12:30 Uhr Halbfinale 4: VL  4 : VL 5</t>
  </si>
  <si>
    <t>09:00 Uhr Halbfinale 1: VL  1 : VL 8</t>
  </si>
  <si>
    <t>09:00 Uhr Halbfinale 1: VL  2 : VL 7</t>
  </si>
  <si>
    <t>11:30 Halbfinale 3: VL  3 : VL 6</t>
  </si>
  <si>
    <t>11:30 Halbfinale 3: VL  4 : VL 5</t>
  </si>
  <si>
    <t>10:00 Uhr Halbfinale 1: VL  1 : VL 8</t>
  </si>
  <si>
    <t>10:00 Uhr Halbfinale 2: VL  2 : VL 7</t>
  </si>
  <si>
    <t>U 23 m Finale</t>
  </si>
  <si>
    <t>Männer Finale</t>
  </si>
  <si>
    <t>U 23 m  1</t>
  </si>
  <si>
    <t>U 23 m  2</t>
  </si>
  <si>
    <t>U 23 m  3</t>
  </si>
  <si>
    <t>U 23 m  4</t>
  </si>
  <si>
    <t>U 23 m  8</t>
  </si>
  <si>
    <t>U 23 m  7</t>
  </si>
  <si>
    <t>U 23 m  6</t>
  </si>
  <si>
    <t>U 23 m  5</t>
  </si>
  <si>
    <t>Mä  1</t>
  </si>
  <si>
    <t>Mä   8</t>
  </si>
  <si>
    <t>Mä   2</t>
  </si>
  <si>
    <t>Mä   7</t>
  </si>
  <si>
    <t>Mä   3</t>
  </si>
  <si>
    <t>Mä   6</t>
  </si>
  <si>
    <t>Mä   4</t>
  </si>
  <si>
    <t>Mä   5</t>
  </si>
  <si>
    <t>U 23 w  1</t>
  </si>
  <si>
    <t>U 23 w  8</t>
  </si>
  <si>
    <t>U 23 w  2</t>
  </si>
  <si>
    <t>U 23 w  7</t>
  </si>
  <si>
    <t>U 23 w  3</t>
  </si>
  <si>
    <t>U 23 w  6</t>
  </si>
  <si>
    <t>U 23 w  4</t>
  </si>
  <si>
    <t>U 23 w  5</t>
  </si>
  <si>
    <t>Fr  1</t>
  </si>
  <si>
    <t>Fr   8</t>
  </si>
  <si>
    <t>Fr   2</t>
  </si>
  <si>
    <t>Fr   7</t>
  </si>
  <si>
    <t>Fr   5</t>
  </si>
  <si>
    <t>Fr   4</t>
  </si>
  <si>
    <t>Fr   6</t>
  </si>
  <si>
    <t>Fr   3</t>
  </si>
  <si>
    <t>U 23 w Finale</t>
  </si>
  <si>
    <t>Frauen Finale</t>
  </si>
  <si>
    <t>Sn C 8</t>
  </si>
  <si>
    <t>Sn C 7</t>
  </si>
  <si>
    <t>Sn B 8</t>
  </si>
  <si>
    <t>Sn B 7</t>
  </si>
  <si>
    <t>Sn A 8</t>
  </si>
  <si>
    <t>Sn A 7</t>
  </si>
  <si>
    <t>Sn B 5</t>
  </si>
  <si>
    <t>S C 8</t>
  </si>
  <si>
    <t>S C 7</t>
  </si>
  <si>
    <t>S B 8</t>
  </si>
  <si>
    <t>S B 7</t>
  </si>
  <si>
    <t>S A 8</t>
  </si>
  <si>
    <t>S A 7</t>
  </si>
  <si>
    <t>Btz</t>
  </si>
  <si>
    <t>DD</t>
  </si>
  <si>
    <t>Pir</t>
  </si>
  <si>
    <t>Rie</t>
  </si>
  <si>
    <t>Birgit Höse</t>
  </si>
  <si>
    <t>KSV Dresden-Leuben</t>
  </si>
  <si>
    <t>SV Motor Sörnewitz</t>
  </si>
  <si>
    <t>Hans-Jürgen Mann</t>
  </si>
  <si>
    <t>TSV 1862 Radeburg</t>
  </si>
  <si>
    <t>Kathrin Pietsch</t>
  </si>
  <si>
    <t>U23m</t>
  </si>
  <si>
    <t>KSV Ottendorf-Okrilla</t>
  </si>
  <si>
    <t>SV 1896 Großdubrau</t>
  </si>
  <si>
    <t>Königsbrücker KV Weiß-Rot</t>
  </si>
  <si>
    <t>ESV Lok Hoyerswerda</t>
  </si>
  <si>
    <t>Thomas Belau</t>
  </si>
  <si>
    <t>TSG Bernsdorf</t>
  </si>
  <si>
    <t>KSV 47 Hoyerswerda</t>
  </si>
  <si>
    <t>Riesa kein Ersatz</t>
  </si>
  <si>
    <t>Vorname</t>
  </si>
  <si>
    <t>C</t>
  </si>
  <si>
    <t>Abräumer</t>
  </si>
  <si>
    <t>Fehlwurf</t>
  </si>
  <si>
    <t>Gesamt:</t>
  </si>
  <si>
    <t>Ergebnis Vorrunde</t>
  </si>
  <si>
    <t>Gesamt VR+ER</t>
  </si>
  <si>
    <t>Weiblich</t>
  </si>
  <si>
    <t>Ergebnis VR+ER</t>
  </si>
  <si>
    <t>U23w</t>
  </si>
  <si>
    <t>Rita Löscher</t>
  </si>
  <si>
    <t>10:00 Uhr Halbfinale 1: VL  1 : VL 18</t>
  </si>
  <si>
    <t>Georg Scheede</t>
  </si>
  <si>
    <r>
      <t xml:space="preserve">      Einzelmeisterschaft    2023  </t>
    </r>
    <r>
      <rPr>
        <b/>
        <i/>
        <u val="single"/>
        <sz val="20"/>
        <color indexed="18"/>
        <rFont val="Arial"/>
        <family val="2"/>
      </rPr>
      <t xml:space="preserve">U 14 </t>
    </r>
    <r>
      <rPr>
        <b/>
        <sz val="20"/>
        <color indexed="18"/>
        <rFont val="Arial"/>
        <family val="2"/>
      </rPr>
      <t xml:space="preserve"> weiblich    Vorrunde</t>
    </r>
  </si>
  <si>
    <r>
      <t xml:space="preserve">    Einzelmeisterschaft    2023   </t>
    </r>
    <r>
      <rPr>
        <b/>
        <i/>
        <u val="single"/>
        <sz val="20"/>
        <color indexed="18"/>
        <rFont val="Arial"/>
        <family val="2"/>
      </rPr>
      <t>U 14</t>
    </r>
    <r>
      <rPr>
        <b/>
        <sz val="20"/>
        <color indexed="18"/>
        <rFont val="Arial"/>
        <family val="2"/>
      </rPr>
      <t xml:space="preserve">  männlich    Vorrunde</t>
    </r>
  </si>
  <si>
    <t xml:space="preserve">                       Ergebnisse und Platzierung</t>
  </si>
  <si>
    <t xml:space="preserve">                          Ergebnisse und Platzierung</t>
  </si>
  <si>
    <r>
      <t xml:space="preserve">OKV - Einzelmeisterschaften 2023 - </t>
    </r>
    <r>
      <rPr>
        <b/>
        <sz val="14"/>
        <rFont val="Zurich Ex BT"/>
        <family val="0"/>
      </rPr>
      <t>Männer</t>
    </r>
    <r>
      <rPr>
        <b/>
        <sz val="14"/>
        <color indexed="23"/>
        <rFont val="Zurich Ex BT"/>
        <family val="2"/>
      </rPr>
      <t xml:space="preserve"> </t>
    </r>
  </si>
  <si>
    <t>Quali Meisterliga Mä 1</t>
  </si>
  <si>
    <t>Quali Meisterliga Mä 2</t>
  </si>
  <si>
    <t>Quali Meisterliga Mä 3</t>
  </si>
  <si>
    <t>Die Plätze 1 - 8 spielen die Halbfinals am 30.04.23</t>
  </si>
  <si>
    <t>Das Finale Four wird ebenfalls am 30.04.23 gespielt</t>
  </si>
  <si>
    <t>Disziplin: Classic  am 29.04.2023</t>
  </si>
  <si>
    <t xml:space="preserve">     Halbfinale und                                                                                   Finale am 30.04.2023 in Bautzen</t>
  </si>
  <si>
    <t>Die Plätze 1 und 2 qualifizieren sich zur Vorrunde LEM am 03.06.2023</t>
  </si>
  <si>
    <t>Die Plätze 1 bis 3 qualifizieren sich zur Vorrunde LEM am 03.06.2023</t>
  </si>
  <si>
    <r>
      <t xml:space="preserve">OKV - Einzelmeisterschaften 2023 - </t>
    </r>
    <r>
      <rPr>
        <b/>
        <sz val="14"/>
        <rFont val="Zurich Ex BT"/>
        <family val="0"/>
      </rPr>
      <t>Frauen</t>
    </r>
  </si>
  <si>
    <t>Die Plätze 1 - 8 spielen die Halbfinals am 30.04.2023</t>
  </si>
  <si>
    <t>Das Finale Four wird ebenfalls am 30.04.2023 gespielt</t>
  </si>
  <si>
    <t>Quali Klasse Mä St 1</t>
  </si>
  <si>
    <t>Quali Klasse Mä St 2</t>
  </si>
  <si>
    <t>Quali Liga Mä St 1</t>
  </si>
  <si>
    <t>Quali Liga Mä St 2</t>
  </si>
  <si>
    <t>Martin Prechtel</t>
  </si>
  <si>
    <t>SG Lückersdorf-Gelenau</t>
  </si>
  <si>
    <t>Frank Rüger</t>
  </si>
  <si>
    <t>SG Einheit Dresden-Mitte</t>
  </si>
  <si>
    <t>Moritz Richter</t>
  </si>
  <si>
    <t>Konrad Handrich</t>
  </si>
  <si>
    <t>Königswarthaer SV</t>
  </si>
  <si>
    <t>Quali Liga  Fr St 1</t>
  </si>
  <si>
    <t>Quali Liga  Fr St 2</t>
  </si>
  <si>
    <t>Isabell Förster</t>
  </si>
  <si>
    <t>SG Großdrebnitz</t>
  </si>
  <si>
    <t>Annette Adam</t>
  </si>
  <si>
    <r>
      <t xml:space="preserve">OKV - Einzelmeisterschaften 2023 - </t>
    </r>
    <r>
      <rPr>
        <b/>
        <sz val="14"/>
        <rFont val="Zurich Ex BT"/>
        <family val="0"/>
      </rPr>
      <t>U23 w</t>
    </r>
  </si>
  <si>
    <r>
      <t xml:space="preserve">OKV - Einzelmeisterschaften 2023 -  </t>
    </r>
    <r>
      <rPr>
        <b/>
        <sz val="20"/>
        <rFont val="Arial"/>
        <family val="2"/>
      </rPr>
      <t>Männer</t>
    </r>
    <r>
      <rPr>
        <b/>
        <sz val="20"/>
        <color indexed="23"/>
        <rFont val="Arial"/>
        <family val="2"/>
      </rPr>
      <t xml:space="preserve"> </t>
    </r>
  </si>
  <si>
    <r>
      <t xml:space="preserve">OKV - Einzelmeisterschaften 2023 - </t>
    </r>
    <r>
      <rPr>
        <b/>
        <sz val="14"/>
        <rFont val="Zurich Ex BT"/>
        <family val="0"/>
      </rPr>
      <t>U23 m</t>
    </r>
  </si>
  <si>
    <r>
      <t xml:space="preserve">OKV - Einzelmeisterschaften   2023 </t>
    </r>
    <r>
      <rPr>
        <b/>
        <sz val="20"/>
        <rFont val="Arial"/>
        <family val="2"/>
      </rPr>
      <t xml:space="preserve"> </t>
    </r>
    <r>
      <rPr>
        <sz val="20"/>
        <rFont val="Arial"/>
        <family val="2"/>
      </rPr>
      <t>U 23 m</t>
    </r>
    <r>
      <rPr>
        <b/>
        <sz val="20"/>
        <color indexed="23"/>
        <rFont val="Arial"/>
        <family val="2"/>
      </rPr>
      <t xml:space="preserve"> </t>
    </r>
  </si>
  <si>
    <r>
      <t xml:space="preserve">      OKV - Einzelmeisterschaften   2023 - </t>
    </r>
    <r>
      <rPr>
        <b/>
        <sz val="28"/>
        <rFont val="Zurich Ex BT"/>
        <family val="0"/>
      </rPr>
      <t>Frauen</t>
    </r>
    <r>
      <rPr>
        <b/>
        <sz val="28"/>
        <color indexed="23"/>
        <rFont val="Zurich Ex BT"/>
        <family val="2"/>
      </rPr>
      <t xml:space="preserve"> </t>
    </r>
  </si>
  <si>
    <r>
      <t xml:space="preserve">OKV - Einzelmeisterschaften   2023 -  </t>
    </r>
    <r>
      <rPr>
        <b/>
        <sz val="20"/>
        <rFont val="Arial"/>
        <family val="2"/>
      </rPr>
      <t>U 23 w</t>
    </r>
    <r>
      <rPr>
        <b/>
        <sz val="20"/>
        <color indexed="23"/>
        <rFont val="Arial"/>
        <family val="2"/>
      </rPr>
      <t xml:space="preserve"> </t>
    </r>
  </si>
  <si>
    <t>Quali Liga Fr  St 2</t>
  </si>
  <si>
    <t>Aileen Winkler</t>
  </si>
  <si>
    <t>Thea-Selina Hornig</t>
  </si>
  <si>
    <t>Vanessa Imhof</t>
  </si>
  <si>
    <t>KSV Freital 1991</t>
  </si>
  <si>
    <t>Görlitz 4</t>
  </si>
  <si>
    <t>Görlitz 3</t>
  </si>
  <si>
    <t>Görlitz 2</t>
  </si>
  <si>
    <t>Pirna 1</t>
  </si>
  <si>
    <t>Dresden 3</t>
  </si>
  <si>
    <t>Dresden 2</t>
  </si>
  <si>
    <t>Riesa 5</t>
  </si>
  <si>
    <t>Riesa 4</t>
  </si>
  <si>
    <t>Riesa 3</t>
  </si>
  <si>
    <t>Riesa 2</t>
  </si>
  <si>
    <t>U 23 weiblich</t>
  </si>
  <si>
    <t xml:space="preserve">      OKV - Einzelmeisterschaften   2023</t>
  </si>
  <si>
    <t>Bärbel Wagner</t>
  </si>
  <si>
    <t>Monika Renner</t>
  </si>
  <si>
    <t>KSV 69 Lauta</t>
  </si>
  <si>
    <t>Ingrid Schönfeld</t>
  </si>
  <si>
    <t>Quali Klasse Sen St 1</t>
  </si>
  <si>
    <t>Quali Klasse Sen St 2</t>
  </si>
  <si>
    <t>Quali Liga Sen St 1</t>
  </si>
  <si>
    <t>Quali Liga Sen St 2</t>
  </si>
  <si>
    <t>Quali ML Sen</t>
  </si>
  <si>
    <t xml:space="preserve">Quali ML  Männer </t>
  </si>
  <si>
    <t>Jörg Meißner</t>
  </si>
  <si>
    <t>Uwe Schierz</t>
  </si>
  <si>
    <t>Jörg Walther</t>
  </si>
  <si>
    <t>Jürgen Splettstößer</t>
  </si>
  <si>
    <t>Jürgen Ullrich</t>
  </si>
  <si>
    <t>Karl-Heinz Richter</t>
  </si>
  <si>
    <r>
      <t xml:space="preserve">Bahnen </t>
    </r>
    <r>
      <rPr>
        <b/>
        <sz val="11"/>
        <rFont val="Arial"/>
        <family val="2"/>
      </rPr>
      <t>9 - 12</t>
    </r>
  </si>
  <si>
    <t>Zeitplan EL OKV -  EM 2023  Keglerheim</t>
  </si>
  <si>
    <t>Ansetzungen Endläufe OKV Einzelmeisterschaft am 02.04.2023</t>
  </si>
  <si>
    <r>
      <t xml:space="preserve">           Einzelmeisterschaft 2023   </t>
    </r>
    <r>
      <rPr>
        <b/>
        <i/>
        <u val="single"/>
        <sz val="20"/>
        <color indexed="18"/>
        <rFont val="Arial"/>
        <family val="2"/>
      </rPr>
      <t>Jugend U18</t>
    </r>
    <r>
      <rPr>
        <b/>
        <sz val="20"/>
        <color indexed="18"/>
        <rFont val="Arial"/>
        <family val="2"/>
      </rPr>
      <t xml:space="preserve">     Endrunde 02.04.23</t>
    </r>
  </si>
  <si>
    <t>Die Plätze 1-3 weiblich und männlich qualifizieren sich für den Vorlauf der Landeseinzelmeisterschaft am 23.04.203 in Königsbrück</t>
  </si>
  <si>
    <t>Zeit</t>
  </si>
  <si>
    <t>ISG Hagenwerder</t>
  </si>
  <si>
    <t>TSG Olbersdorf</t>
  </si>
  <si>
    <t>SSV Stahl Rietschen</t>
  </si>
  <si>
    <t>Lea-Sophie</t>
  </si>
  <si>
    <t>Sjöberg</t>
  </si>
  <si>
    <t>Miriam-Esther</t>
  </si>
  <si>
    <t>Hoffmann</t>
  </si>
  <si>
    <t>Carolyne</t>
  </si>
  <si>
    <t>Stiller</t>
  </si>
  <si>
    <t>KSV Neueibau</t>
  </si>
  <si>
    <t>Felix</t>
  </si>
  <si>
    <t>Wunderlich</t>
  </si>
  <si>
    <t>Robert</t>
  </si>
  <si>
    <t>Scholz</t>
  </si>
  <si>
    <t>Johannes</t>
  </si>
  <si>
    <t>Grimm</t>
  </si>
  <si>
    <t xml:space="preserve">SSV Stahl Rietschen </t>
  </si>
  <si>
    <t>Sallivan</t>
  </si>
  <si>
    <t>Seddig</t>
  </si>
  <si>
    <t>Leon</t>
  </si>
  <si>
    <t>Heinrich</t>
  </si>
  <si>
    <t>Sebastian</t>
  </si>
  <si>
    <t>Geschke</t>
  </si>
  <si>
    <t>Charlyne</t>
  </si>
  <si>
    <t>Die Plätze 1-8 qualifizieren sich für die Endrunde am 01.04.2023</t>
  </si>
  <si>
    <r>
      <t xml:space="preserve">Bahn: </t>
    </r>
    <r>
      <rPr>
        <b/>
        <sz val="11"/>
        <rFont val="Arial"/>
        <family val="2"/>
      </rPr>
      <t>ESV Lok Wülknitz</t>
    </r>
  </si>
  <si>
    <r>
      <t xml:space="preserve">Bahn: </t>
    </r>
    <r>
      <rPr>
        <b/>
        <sz val="11"/>
        <rFont val="Arial"/>
        <family val="2"/>
      </rPr>
      <t>SV Demitz-Thumitz</t>
    </r>
  </si>
  <si>
    <r>
      <t xml:space="preserve">Bahn: </t>
    </r>
    <r>
      <rPr>
        <b/>
        <sz val="11"/>
        <rFont val="Arial"/>
        <family val="2"/>
      </rPr>
      <t>SSV Stahl Rietschen</t>
    </r>
  </si>
  <si>
    <r>
      <t xml:space="preserve">Bahn: </t>
    </r>
    <r>
      <rPr>
        <b/>
        <sz val="11"/>
        <rFont val="Arial"/>
        <family val="2"/>
      </rPr>
      <t>SV Laußnitz</t>
    </r>
  </si>
  <si>
    <r>
      <t xml:space="preserve">Bahn: </t>
    </r>
    <r>
      <rPr>
        <b/>
        <sz val="11"/>
        <rFont val="Arial"/>
        <family val="2"/>
      </rPr>
      <t>KSV Ottendorf-Okrilla</t>
    </r>
  </si>
  <si>
    <r>
      <t xml:space="preserve">Bahn: </t>
    </r>
    <r>
      <rPr>
        <b/>
        <sz val="11"/>
        <rFont val="Arial"/>
        <family val="2"/>
      </rPr>
      <t>Königswartha</t>
    </r>
  </si>
  <si>
    <t>Dennis Jannasch</t>
  </si>
  <si>
    <t>SV Dresden-Neustadt</t>
  </si>
  <si>
    <t>Sven Kadur</t>
  </si>
  <si>
    <t>Radeberger SV</t>
  </si>
  <si>
    <t>Sebastian Lehmann</t>
  </si>
  <si>
    <t>SV TuR Dresden</t>
  </si>
  <si>
    <t>Dresdner SV 1910</t>
  </si>
  <si>
    <t>Natalie Hey</t>
  </si>
  <si>
    <t>ESV Lok Dresden</t>
  </si>
  <si>
    <t>Susann Ackermann</t>
  </si>
  <si>
    <t>unbesezt</t>
  </si>
  <si>
    <t>Lea Stagge</t>
  </si>
  <si>
    <t>SSV Turbine Dresden</t>
  </si>
  <si>
    <t>Uta Melzer</t>
  </si>
  <si>
    <t>Regina Kockel</t>
  </si>
  <si>
    <t>SV Johannstadt 90</t>
  </si>
  <si>
    <t>Fred Kühn</t>
  </si>
  <si>
    <t>Mathias Weinreuter</t>
  </si>
  <si>
    <t>VfB Hellerau-Klotzsche</t>
  </si>
  <si>
    <t>Gunther Müller</t>
  </si>
  <si>
    <t>SV Motor Mickten</t>
  </si>
  <si>
    <t>Anja Kador</t>
  </si>
  <si>
    <t>Adriana Hey</t>
  </si>
  <si>
    <t>Theresa Seifert</t>
  </si>
  <si>
    <t>SV Laußnitz</t>
  </si>
  <si>
    <t>Stefanie Engelmann</t>
  </si>
  <si>
    <t>Nicole Drimel</t>
  </si>
  <si>
    <t>Peggy Riedel</t>
  </si>
  <si>
    <t>Anne Seifert</t>
  </si>
  <si>
    <t>Sarah Gericke</t>
  </si>
  <si>
    <t>SV Fortschritt Großharthau</t>
  </si>
  <si>
    <t>Elina Lehmann</t>
  </si>
  <si>
    <t>Jasmin Thasler</t>
  </si>
  <si>
    <t>Bautzener Kegelverein</t>
  </si>
  <si>
    <t>Franka Kirmer</t>
  </si>
  <si>
    <t>Baruther SV 90</t>
  </si>
  <si>
    <t>Marie Schoele</t>
  </si>
  <si>
    <t>Christian Kohlsche</t>
  </si>
  <si>
    <t>Stefan Hey</t>
  </si>
  <si>
    <t>Felix Schneider</t>
  </si>
  <si>
    <t>Georg Paschke</t>
  </si>
  <si>
    <t>Stefan Kühne</t>
  </si>
  <si>
    <t>TSV 1865 Ohorn</t>
  </si>
  <si>
    <t>Lars Hauswald</t>
  </si>
  <si>
    <t>Tom Kämmerer</t>
  </si>
  <si>
    <t>Julian Sperlich</t>
  </si>
  <si>
    <t>Robby Bartuschk</t>
  </si>
  <si>
    <t>Thomas Rost</t>
  </si>
  <si>
    <t>KV BW 99 Rodewitz/Hochkirch</t>
  </si>
  <si>
    <t>Klaus Kratzik</t>
  </si>
  <si>
    <t>Mike Schkade</t>
  </si>
  <si>
    <t>Enrico Hauswald</t>
  </si>
  <si>
    <t>Axel Jarosch</t>
  </si>
  <si>
    <t>Rex Wenzel</t>
  </si>
  <si>
    <t>Mario Schmidt</t>
  </si>
  <si>
    <t>Steffen Eckardt</t>
  </si>
  <si>
    <t>Königsbrücker KV Weiß/Rot</t>
  </si>
  <si>
    <t>Rainer Eichler</t>
  </si>
  <si>
    <t>Matthias Herrmann</t>
  </si>
  <si>
    <t>Matthias George</t>
  </si>
  <si>
    <t>SV Empor Tröbigau</t>
  </si>
  <si>
    <t>Ines Seidemann</t>
  </si>
  <si>
    <t>Simone Seidel</t>
  </si>
  <si>
    <t>SG Großdrebnitz 1905</t>
  </si>
  <si>
    <t>Jana Wojtech</t>
  </si>
  <si>
    <t>Ines Mager</t>
  </si>
  <si>
    <t>SV Burkau</t>
  </si>
  <si>
    <t>Anita Jurke</t>
  </si>
  <si>
    <t>Petra Kümpel</t>
  </si>
  <si>
    <t>TSG Bretnig-Hauswalde</t>
  </si>
  <si>
    <t>Ramona Mickan</t>
  </si>
  <si>
    <t>SV Kirschau</t>
  </si>
  <si>
    <t>Kersti Friese</t>
  </si>
  <si>
    <t>Sabine Preißler</t>
  </si>
  <si>
    <t>Marlies  Gräser</t>
  </si>
  <si>
    <r>
      <t xml:space="preserve">       Einzelmeisterschaft 2023   </t>
    </r>
    <r>
      <rPr>
        <b/>
        <i/>
        <u val="single"/>
        <sz val="20"/>
        <color indexed="18"/>
        <rFont val="Arial"/>
        <family val="2"/>
      </rPr>
      <t>Jugend U14</t>
    </r>
    <r>
      <rPr>
        <b/>
        <sz val="20"/>
        <color indexed="18"/>
        <rFont val="Arial"/>
        <family val="2"/>
      </rPr>
      <t xml:space="preserve">     Endrunde 01.04.23</t>
    </r>
  </si>
  <si>
    <t>Daniel Ulbricht</t>
  </si>
  <si>
    <t>Tharanter KV</t>
  </si>
  <si>
    <t>Patrick Heldner</t>
  </si>
  <si>
    <t>SV Fortschritt Pirna</t>
  </si>
  <si>
    <t>Lucas Dietze</t>
  </si>
  <si>
    <t>Fabian Lommatzsch</t>
  </si>
  <si>
    <t>Luis Ringel</t>
  </si>
  <si>
    <t>SV Medizin Gottleuba</t>
  </si>
  <si>
    <t>unbesetzt</t>
  </si>
  <si>
    <t>Sandra Burian</t>
  </si>
  <si>
    <t>Susann Augustin</t>
  </si>
  <si>
    <t>SV Wacker Mohorn</t>
  </si>
  <si>
    <t>Natalie Peuckert</t>
  </si>
  <si>
    <t>Janine Wolf</t>
  </si>
  <si>
    <t>Susann Groß</t>
  </si>
  <si>
    <t xml:space="preserve">KSV 1991  Freital </t>
  </si>
  <si>
    <t>Eva Richter</t>
  </si>
  <si>
    <t>KSV Sebnitz</t>
  </si>
  <si>
    <t>Simone Hillig-Krause</t>
  </si>
  <si>
    <t>SG Grumbach</t>
  </si>
  <si>
    <t>Kerstin Ludwig</t>
  </si>
  <si>
    <t>Sybille Mayer</t>
  </si>
  <si>
    <t>Corina Hoyer</t>
  </si>
  <si>
    <t>Birgit Kegel</t>
  </si>
  <si>
    <t>Jutta Staubach</t>
  </si>
  <si>
    <t>SV Pesterwitz</t>
  </si>
  <si>
    <t>Angelika Dürsel</t>
  </si>
  <si>
    <t>Volker Zechel</t>
  </si>
  <si>
    <t>Liebstädter SV</t>
  </si>
  <si>
    <t>Mirko Knöpchen</t>
  </si>
  <si>
    <t>Sven Keil</t>
  </si>
  <si>
    <t>Ingolf Schöne</t>
  </si>
  <si>
    <t>Andreas Boohs</t>
  </si>
  <si>
    <t>Gunter Roschig</t>
  </si>
  <si>
    <t>Hans-Jürgen Weber</t>
  </si>
  <si>
    <t>Manuel Hübner</t>
  </si>
  <si>
    <t>Tobias Hasler</t>
  </si>
  <si>
    <t>SV Deutsch-Ossig</t>
  </si>
  <si>
    <t>Kai Härtner</t>
  </si>
  <si>
    <t>David Worch</t>
  </si>
  <si>
    <t>SC Großschweidnitz-Löbau</t>
  </si>
  <si>
    <t>Marcel Schubert</t>
  </si>
  <si>
    <t>Nils Müller</t>
  </si>
  <si>
    <t>Vincent Lober</t>
  </si>
  <si>
    <t>Pascal Krone</t>
  </si>
  <si>
    <t>Peter Müller</t>
  </si>
  <si>
    <t>TSV Großschönau</t>
  </si>
  <si>
    <t>Paul Bergmann</t>
  </si>
  <si>
    <t>KV Löbau</t>
  </si>
  <si>
    <t>Susanne Wünsche</t>
  </si>
  <si>
    <t>Sandra Fritzsche</t>
  </si>
  <si>
    <t>Analena Scheliga</t>
  </si>
  <si>
    <t>Leonie Gäbler</t>
  </si>
  <si>
    <t>ESV Empor Zittau</t>
  </si>
  <si>
    <t>Grit Ehren</t>
  </si>
  <si>
    <t>TSG Lawalde</t>
  </si>
  <si>
    <t>Birgit Peikert</t>
  </si>
  <si>
    <t>Steffi Wolff</t>
  </si>
  <si>
    <t>TSG Boxberg-Weißwasser</t>
  </si>
  <si>
    <t>Christina Müller</t>
  </si>
  <si>
    <t>KSV Neißetal Görlitz</t>
  </si>
  <si>
    <t>Sabine Riedel</t>
  </si>
  <si>
    <t>KSV 90 Neugersdorf</t>
  </si>
  <si>
    <t>Carmen Herkner</t>
  </si>
  <si>
    <t>Henry Paul</t>
  </si>
  <si>
    <t>Torsten Jurke</t>
  </si>
  <si>
    <t>Oderwitzer KSV</t>
  </si>
  <si>
    <t>Bernd Lange</t>
  </si>
  <si>
    <t>Holger Kloppik</t>
  </si>
  <si>
    <t>Steffen Lisk</t>
  </si>
  <si>
    <t>Frank Schumann</t>
  </si>
  <si>
    <t>Ralf Jordan</t>
  </si>
  <si>
    <t>im Keglerheim Bautzen</t>
  </si>
  <si>
    <t>Endläufe am 04.06.2023 im Keglerheim Bautzen</t>
  </si>
  <si>
    <t xml:space="preserve">Die Plätze 1 - 3 qualifizieren sich für den Vorlauf zu LEM </t>
  </si>
  <si>
    <t>am 22.04.2023 bei TSV Penig</t>
  </si>
  <si>
    <t>am 21.04.2023 bei TSV Fortschritt Mittweida</t>
  </si>
  <si>
    <t>am 22.04.2023 bei TSV Fortschritt Mittweida</t>
  </si>
  <si>
    <t xml:space="preserve">Die Plätze 1 und 2 qualifizieren sich für den Vorlauf zu LEM </t>
  </si>
  <si>
    <t xml:space="preserve">Die Plätze 1 und 2  qualifizieren sich für den Vorlauf zu LEM </t>
  </si>
  <si>
    <t>Sabine Günther</t>
  </si>
  <si>
    <t>SV Aufbau Riesa</t>
  </si>
  <si>
    <t>Anne Lamm</t>
  </si>
  <si>
    <t>ESV Lok Riesa</t>
  </si>
  <si>
    <t>Ulrike Horn</t>
  </si>
  <si>
    <t>SC Riesa</t>
  </si>
  <si>
    <t>Anja Töpfer</t>
  </si>
  <si>
    <t>TSV Merschwitz 1912</t>
  </si>
  <si>
    <t>Kathrin Schubert</t>
  </si>
  <si>
    <t>Manuela Berner</t>
  </si>
  <si>
    <t>TSV Blau-Weiß Gröditz</t>
  </si>
  <si>
    <t>Anett Teuber</t>
  </si>
  <si>
    <t>Ingrid Nitzsche</t>
  </si>
  <si>
    <t>Silvia Hübner</t>
  </si>
  <si>
    <t>Gudrun Naumann</t>
  </si>
  <si>
    <t>René Triebe</t>
  </si>
  <si>
    <t>SG Miltitz</t>
  </si>
  <si>
    <t>Sebastian Wessel</t>
  </si>
  <si>
    <t>ESV Lok Wülknitz</t>
  </si>
  <si>
    <t>Olaf Herzog</t>
  </si>
  <si>
    <t>Tom Groschopp</t>
  </si>
  <si>
    <t>André Beeger</t>
  </si>
  <si>
    <t>Alexander Dittrich</t>
  </si>
  <si>
    <t>Max Müller</t>
  </si>
  <si>
    <t>Robin Bruns</t>
  </si>
  <si>
    <t>Moritz Thieme</t>
  </si>
  <si>
    <t>Fred Wolf</t>
  </si>
  <si>
    <t>Ronny Kuhl</t>
  </si>
  <si>
    <t>Karsten Hähne</t>
  </si>
  <si>
    <t>SV Traktor Priestewitz</t>
  </si>
  <si>
    <t>Stefan Teuber</t>
  </si>
  <si>
    <t>SSV Planeta Radebeul</t>
  </si>
  <si>
    <t>Lutz Antrag</t>
  </si>
  <si>
    <t>Heiko Nestler</t>
  </si>
  <si>
    <t>TSV Garsebach</t>
  </si>
  <si>
    <t>Falk Heyer</t>
  </si>
  <si>
    <t xml:space="preserve">Hellmut Kaden </t>
  </si>
  <si>
    <t xml:space="preserve">Die Plätze 1 und 2 qualifizieren sich für den Vorlauf  </t>
  </si>
  <si>
    <t>zur LEM am 22.04.2023 bei TSV Fortschritt Mittweida</t>
  </si>
  <si>
    <r>
      <t xml:space="preserve">Qualifikation zur </t>
    </r>
    <r>
      <rPr>
        <b/>
        <sz val="11"/>
        <rFont val="Arial"/>
        <family val="2"/>
      </rPr>
      <t xml:space="preserve">LEM-Vorrunde </t>
    </r>
    <r>
      <rPr>
        <b/>
        <sz val="11"/>
        <color indexed="10"/>
        <rFont val="Arial"/>
        <family val="2"/>
      </rPr>
      <t xml:space="preserve">22.04.2023 </t>
    </r>
  </si>
  <si>
    <t>Stephan Ronge</t>
  </si>
  <si>
    <t>René Päht</t>
  </si>
  <si>
    <t>SV Ulbersdorf</t>
  </si>
  <si>
    <t>Sven Peter</t>
  </si>
  <si>
    <t>Königswarthaer SV 1990</t>
  </si>
  <si>
    <t>Artur Paulo</t>
  </si>
  <si>
    <t>Görlitz unbesetzt</t>
  </si>
  <si>
    <t>Jonas Kubitz</t>
  </si>
  <si>
    <t>Glenn Büter</t>
  </si>
  <si>
    <t>Paul Schöpke</t>
  </si>
  <si>
    <t>Nico Lehmann</t>
  </si>
  <si>
    <t>Anja Franke</t>
  </si>
  <si>
    <t>Kerstin Geschke</t>
  </si>
  <si>
    <t>Annett Kühn</t>
  </si>
  <si>
    <t>SG Stahl Schmiedeberg</t>
  </si>
  <si>
    <t>Theresa Eisold</t>
  </si>
  <si>
    <t xml:space="preserve">KSV Ottendorf-Okrilla </t>
  </si>
  <si>
    <t>Lydia Schäfer</t>
  </si>
  <si>
    <t>Jessica Berning</t>
  </si>
  <si>
    <t>Jasmin Gahrig</t>
  </si>
  <si>
    <t>SG Bulleritz</t>
  </si>
  <si>
    <t>Marcus Pabst</t>
  </si>
  <si>
    <t>Clara Roggentin</t>
  </si>
  <si>
    <r>
      <t xml:space="preserve">Bahn: </t>
    </r>
    <r>
      <rPr>
        <b/>
        <sz val="11"/>
        <rFont val="Arial"/>
        <family val="2"/>
      </rPr>
      <t>SV Motor Mickten DD</t>
    </r>
  </si>
  <si>
    <t>Lothar Kaden</t>
  </si>
  <si>
    <t>TuS Weinböhla</t>
  </si>
  <si>
    <t>Heinz Throne</t>
  </si>
  <si>
    <t>Frank Tschuppan</t>
  </si>
  <si>
    <t>SV Stauchitz 47</t>
  </si>
  <si>
    <t>Wolfgang Kriebel</t>
  </si>
  <si>
    <t>Andreas Petschke</t>
  </si>
  <si>
    <t>Bernd Stübner</t>
  </si>
  <si>
    <t>Werner Köckritz</t>
  </si>
  <si>
    <t>Hans-Jürgen Lehmann</t>
  </si>
  <si>
    <t>Reinhard Missal</t>
  </si>
  <si>
    <t>Dresdner SC 1910</t>
  </si>
  <si>
    <t>Gunter Israel</t>
  </si>
  <si>
    <t>Werner Schumann</t>
  </si>
  <si>
    <t>Bernd May</t>
  </si>
  <si>
    <t>SV Ulbersdof</t>
  </si>
  <si>
    <t>Horst Damm</t>
  </si>
  <si>
    <t>Dieter Rudolf</t>
  </si>
  <si>
    <t>TSG Bernsdof</t>
  </si>
  <si>
    <t>Dieter Fritzsche</t>
  </si>
  <si>
    <t>Gerhard Schur</t>
  </si>
  <si>
    <t>Wolfgang Krone</t>
  </si>
  <si>
    <t>Bernd Urban</t>
  </si>
  <si>
    <t>Hannelore Müller</t>
  </si>
  <si>
    <t>Angela Mertz</t>
  </si>
  <si>
    <t>Ulrike Thalheim</t>
  </si>
  <si>
    <t>Helga Dittrich</t>
  </si>
  <si>
    <t>Brunhilde Richter</t>
  </si>
  <si>
    <t>Hildegard Zippert</t>
  </si>
  <si>
    <t>SG Turbine Lauta</t>
  </si>
  <si>
    <t>Doris Eisold</t>
  </si>
  <si>
    <t>Rosita Appelt</t>
  </si>
  <si>
    <t>Monika Bogner</t>
  </si>
  <si>
    <t>Elke Fleischhauer</t>
  </si>
  <si>
    <t>Monika Otto</t>
  </si>
  <si>
    <t>Martina Biebach</t>
  </si>
  <si>
    <t>Florian Zurawski</t>
  </si>
  <si>
    <t xml:space="preserve">SV Medizin Gottleuba </t>
  </si>
  <si>
    <t>Marcel Lux</t>
  </si>
  <si>
    <t>KKV Bautzen</t>
  </si>
  <si>
    <t>Sarah</t>
  </si>
  <si>
    <t>Graff</t>
  </si>
  <si>
    <t>Marie</t>
  </si>
  <si>
    <t>Nancy</t>
  </si>
  <si>
    <t>Sophia</t>
  </si>
  <si>
    <t>Linda</t>
  </si>
  <si>
    <t>Ayleen</t>
  </si>
  <si>
    <t>Nora</t>
  </si>
  <si>
    <t>Maja</t>
  </si>
  <si>
    <t>KF Zeithain</t>
  </si>
  <si>
    <t>Nick</t>
  </si>
  <si>
    <t>Max</t>
  </si>
  <si>
    <t>Richard</t>
  </si>
  <si>
    <t>Timo</t>
  </si>
  <si>
    <t>Friedemann</t>
  </si>
  <si>
    <t>Paul</t>
  </si>
  <si>
    <t>Gregor</t>
  </si>
  <si>
    <t>Cristiano</t>
  </si>
  <si>
    <t>Theo</t>
  </si>
  <si>
    <t>Fabian</t>
  </si>
  <si>
    <t>Moritz</t>
  </si>
  <si>
    <t>Theresa</t>
  </si>
  <si>
    <t>TSV Radeburg</t>
  </si>
  <si>
    <t>TSV 1859 Wehrsdorf</t>
  </si>
  <si>
    <t>Selina</t>
  </si>
  <si>
    <t>Johanna</t>
  </si>
  <si>
    <t>Lambrecht</t>
  </si>
  <si>
    <t>Lea</t>
  </si>
  <si>
    <t>Milene</t>
  </si>
  <si>
    <t>Clara</t>
  </si>
  <si>
    <t>Mandy</t>
  </si>
  <si>
    <t>Helene</t>
  </si>
  <si>
    <t>Jasmin</t>
  </si>
  <si>
    <t>Lilly</t>
  </si>
  <si>
    <t>Lena</t>
  </si>
  <si>
    <t>Josefa</t>
  </si>
  <si>
    <t>SV Motor Mickten Dresden</t>
  </si>
  <si>
    <t>Königsbrücker KV weiß/rot</t>
  </si>
  <si>
    <t>Aufbau Riesa</t>
  </si>
  <si>
    <t>Julius</t>
  </si>
  <si>
    <t>Tobias</t>
  </si>
  <si>
    <t>Konrad</t>
  </si>
  <si>
    <t>Cedrik</t>
  </si>
  <si>
    <t>Gustav</t>
  </si>
  <si>
    <t>Lukas</t>
  </si>
  <si>
    <t>Bastian</t>
  </si>
  <si>
    <t>Lars</t>
  </si>
  <si>
    <t>Tom</t>
  </si>
  <si>
    <t>Leonard</t>
  </si>
  <si>
    <t>Linus</t>
  </si>
  <si>
    <t>Rico Stiller</t>
  </si>
  <si>
    <t>Wolfgang Bäsler</t>
  </si>
  <si>
    <t>Veit Wöhnl</t>
  </si>
  <si>
    <t>Volker Schneider</t>
  </si>
  <si>
    <t>SV Reichenbach</t>
  </si>
  <si>
    <t>Petro George</t>
  </si>
  <si>
    <t>SV "Jahn" Dobra</t>
  </si>
  <si>
    <t>Wolfgang Uschner</t>
  </si>
  <si>
    <t>Christian Schönfelder</t>
  </si>
  <si>
    <t>SV BW Deutsch-Ossig</t>
  </si>
  <si>
    <t>Rainer Rieger</t>
  </si>
  <si>
    <t xml:space="preserve">KSV 1991 Freital </t>
  </si>
  <si>
    <t>Bernd Vogler</t>
  </si>
  <si>
    <t>Gunther Peglow</t>
  </si>
  <si>
    <t>Gerd Störer</t>
  </si>
  <si>
    <t>Bernd Winkler</t>
  </si>
  <si>
    <t xml:space="preserve">Bernd Filip </t>
  </si>
  <si>
    <t>Peter Wagner</t>
  </si>
  <si>
    <t>SG Motor Cunewalde</t>
  </si>
  <si>
    <t>Gerdt Richter</t>
  </si>
  <si>
    <r>
      <t xml:space="preserve">Bahn: </t>
    </r>
    <r>
      <rPr>
        <b/>
        <sz val="11"/>
        <rFont val="Arial"/>
        <family val="2"/>
      </rPr>
      <t>Radeburg</t>
    </r>
  </si>
  <si>
    <t>Robert Pappritz</t>
  </si>
  <si>
    <t>Ines Jacob</t>
  </si>
  <si>
    <t>Madeleine Schott</t>
  </si>
  <si>
    <t>Katrin Krahl</t>
  </si>
  <si>
    <t>Carmen Kanno</t>
  </si>
  <si>
    <t>Ines Würzberger</t>
  </si>
  <si>
    <t>ESV Dresden</t>
  </si>
  <si>
    <t>Manuela Salzburg</t>
  </si>
  <si>
    <t>Grit Günther</t>
  </si>
  <si>
    <t>Ramona Langner</t>
  </si>
  <si>
    <t>Ingrid Tischer</t>
  </si>
  <si>
    <t>Erdmude Dürast</t>
  </si>
  <si>
    <t>Karin Türbitz</t>
  </si>
  <si>
    <t>Silvia Burkhardt</t>
  </si>
  <si>
    <t>Bärbel Schucknecht</t>
  </si>
  <si>
    <t>Kerstin Link</t>
  </si>
  <si>
    <t>Simone Becker</t>
  </si>
  <si>
    <t>Ilka Uebe</t>
  </si>
  <si>
    <t>Ramona Groß</t>
  </si>
  <si>
    <t>KV BW 99 Rodewitz/Hochkir</t>
  </si>
  <si>
    <t>Hella Langer</t>
  </si>
  <si>
    <t>Rosmarie Fechtel</t>
  </si>
  <si>
    <t>Christine Zeidler</t>
  </si>
  <si>
    <t>Hannelore Lieb</t>
  </si>
  <si>
    <t>abgemeldet</t>
  </si>
  <si>
    <t>Die grün hinterlegten Starterinnen sind aus den Kreisen</t>
  </si>
  <si>
    <t>nachgezogen.</t>
  </si>
  <si>
    <t>Heike Herbst</t>
  </si>
  <si>
    <t>Kegelfreunde Zeithain</t>
  </si>
  <si>
    <t>Torsten Hallman</t>
  </si>
  <si>
    <t>Lok Pirna</t>
  </si>
  <si>
    <t>Günter Klein</t>
  </si>
  <si>
    <t>Gert Schönherr</t>
  </si>
  <si>
    <t>Karsten Jerosch</t>
  </si>
  <si>
    <t>Frank Caspar</t>
  </si>
  <si>
    <t>Torsten Gläser</t>
  </si>
  <si>
    <t>Sieghard Kahle</t>
  </si>
  <si>
    <t>Startertausch  23.02.23</t>
  </si>
  <si>
    <t xml:space="preserve">Änderung 23.02.23  </t>
  </si>
  <si>
    <t>Petter</t>
  </si>
  <si>
    <t>Lenny</t>
  </si>
  <si>
    <t>Schneider</t>
  </si>
  <si>
    <t>Schumacher</t>
  </si>
  <si>
    <t>Ain</t>
  </si>
  <si>
    <t>Sedrik</t>
  </si>
  <si>
    <t>Kettler</t>
  </si>
  <si>
    <t>Mia</t>
  </si>
  <si>
    <t>Seitz</t>
  </si>
  <si>
    <t>Helena</t>
  </si>
  <si>
    <t>Berthold</t>
  </si>
  <si>
    <t>Lißner</t>
  </si>
  <si>
    <t>Erler</t>
  </si>
  <si>
    <t>Eddie</t>
  </si>
  <si>
    <t>Wendler</t>
  </si>
  <si>
    <t>Lucie</t>
  </si>
  <si>
    <t>Lehmann</t>
  </si>
  <si>
    <t>Uhlmann</t>
  </si>
  <si>
    <t>Jillian</t>
  </si>
  <si>
    <t>Mirko Bornemann</t>
  </si>
  <si>
    <t>Axel Effenberg</t>
  </si>
  <si>
    <t>SV Bannewitz</t>
  </si>
  <si>
    <t>Alexander Tobar</t>
  </si>
  <si>
    <t>Laura Nikol</t>
  </si>
  <si>
    <t>SV Motor Großenhain</t>
  </si>
  <si>
    <t>Bernd Ellert</t>
  </si>
  <si>
    <t>KV Neustadt</t>
  </si>
  <si>
    <t>Kai Jakobitz</t>
  </si>
  <si>
    <t>Nachgezogen 24.02.23</t>
  </si>
  <si>
    <t>Christian Meier</t>
  </si>
  <si>
    <t>Die grün hinterlegten Starter sind aus den Kreisen</t>
  </si>
  <si>
    <t>Gunter Miertschke</t>
  </si>
  <si>
    <r>
      <t xml:space="preserve">Disziplin: Classic  am </t>
    </r>
    <r>
      <rPr>
        <b/>
        <sz val="11"/>
        <color indexed="10"/>
        <rFont val="Arial"/>
        <family val="2"/>
      </rPr>
      <t>18</t>
    </r>
    <r>
      <rPr>
        <sz val="11"/>
        <rFont val="Arial"/>
        <family val="2"/>
      </rPr>
      <t>.03. / 02.04.2023</t>
    </r>
  </si>
  <si>
    <t>Bernd Schäfer</t>
  </si>
  <si>
    <r>
      <t xml:space="preserve">Disziplin: Classic  am </t>
    </r>
    <r>
      <rPr>
        <b/>
        <sz val="11"/>
        <color indexed="10"/>
        <rFont val="Arial"/>
        <family val="2"/>
      </rPr>
      <t>19</t>
    </r>
    <r>
      <rPr>
        <sz val="11"/>
        <rFont val="Arial"/>
        <family val="2"/>
      </rPr>
      <t>.03. / 02.04.2023</t>
    </r>
  </si>
  <si>
    <t>Terminänderung beachten!!!</t>
  </si>
  <si>
    <t>Startgebühren lt. Handbuch sind vor Ort zu entrichten.</t>
  </si>
  <si>
    <t>Konetzky</t>
  </si>
  <si>
    <t>Adrian</t>
  </si>
  <si>
    <t>Handrich</t>
  </si>
  <si>
    <t>Ebermann</t>
  </si>
  <si>
    <t>Riedel</t>
  </si>
  <si>
    <t>Schmied</t>
  </si>
  <si>
    <t>Mahn</t>
  </si>
  <si>
    <t>Günther</t>
  </si>
  <si>
    <t>Rudolph</t>
  </si>
  <si>
    <t>Zink</t>
  </si>
  <si>
    <t>Heubl</t>
  </si>
  <si>
    <t>Hornig</t>
  </si>
  <si>
    <t>Gericke</t>
  </si>
  <si>
    <t>Kohlstrunk</t>
  </si>
  <si>
    <t>Oswald</t>
  </si>
  <si>
    <t>Heinisch</t>
  </si>
  <si>
    <t>Grabitzki</t>
  </si>
  <si>
    <t>Eisold</t>
  </si>
  <si>
    <t>Pretzsch</t>
  </si>
  <si>
    <t>Schöpke</t>
  </si>
  <si>
    <t>Nachtigal</t>
  </si>
  <si>
    <t>Greve</t>
  </si>
  <si>
    <t>Heintze</t>
  </si>
  <si>
    <t>Wünsche</t>
  </si>
  <si>
    <t>Reichenbach</t>
  </si>
  <si>
    <t>Constantin</t>
  </si>
  <si>
    <t>KSV Dresden Leuben</t>
  </si>
  <si>
    <t>Enzersberger</t>
  </si>
  <si>
    <t>Melzer</t>
  </si>
  <si>
    <t xml:space="preserve">KSV Neueibau </t>
  </si>
  <si>
    <t>Große</t>
  </si>
  <si>
    <t>Krahl</t>
  </si>
  <si>
    <t>Zeidler</t>
  </si>
  <si>
    <t>Heidi</t>
  </si>
  <si>
    <t>Drimel</t>
  </si>
  <si>
    <t>Jäger-Hülsmann</t>
  </si>
  <si>
    <t>Paschke</t>
  </si>
  <si>
    <t>Mühlbach</t>
  </si>
  <si>
    <t xml:space="preserve">Baruther SV 90 </t>
  </si>
  <si>
    <t>Ulbricht</t>
  </si>
  <si>
    <t>Wagner</t>
  </si>
  <si>
    <t>Edelmann</t>
  </si>
  <si>
    <t>Kramer</t>
  </si>
  <si>
    <t>Richter</t>
  </si>
  <si>
    <t>Penzholz</t>
  </si>
  <si>
    <t>Dehn</t>
  </si>
  <si>
    <t>Kaufmann</t>
  </si>
  <si>
    <t>Imhof</t>
  </si>
  <si>
    <t>abgemeldet Tausch</t>
  </si>
  <si>
    <t>Tausch T</t>
  </si>
  <si>
    <t>abgemeldet T</t>
  </si>
  <si>
    <t>Thilda</t>
  </si>
  <si>
    <t>Rosalie</t>
  </si>
  <si>
    <t>Lara</t>
  </si>
  <si>
    <r>
      <t xml:space="preserve">Stand </t>
    </r>
    <r>
      <rPr>
        <b/>
        <sz val="18"/>
        <color indexed="18"/>
        <rFont val="Arial"/>
        <family val="2"/>
      </rPr>
      <t>05.03.23</t>
    </r>
    <r>
      <rPr>
        <sz val="18"/>
        <color indexed="18"/>
        <rFont val="Arial"/>
        <family val="2"/>
      </rPr>
      <t xml:space="preserve">    am 11.03.23 in Freital</t>
    </r>
  </si>
  <si>
    <t>krank</t>
  </si>
  <si>
    <t>entschuldigt</t>
  </si>
  <si>
    <t>Urlaub</t>
  </si>
  <si>
    <t>Nico Vogt</t>
  </si>
  <si>
    <t>SG Strahwalde</t>
  </si>
  <si>
    <t>Startplatz getauscht</t>
  </si>
  <si>
    <t>Stolpmann</t>
  </si>
  <si>
    <t>Olivia</t>
  </si>
  <si>
    <t>Glaß</t>
  </si>
  <si>
    <t>Leni</t>
  </si>
  <si>
    <t>Schwarz</t>
  </si>
  <si>
    <t>Lydia</t>
  </si>
  <si>
    <r>
      <t xml:space="preserve">Stand </t>
    </r>
    <r>
      <rPr>
        <b/>
        <sz val="18"/>
        <color indexed="18"/>
        <rFont val="Arial"/>
        <family val="2"/>
      </rPr>
      <t>09.03.23</t>
    </r>
    <r>
      <rPr>
        <sz val="18"/>
        <color indexed="18"/>
        <rFont val="Arial"/>
        <family val="2"/>
      </rPr>
      <t xml:space="preserve">    am 11.03.23 in Heidenau</t>
    </r>
  </si>
  <si>
    <t>John-Pascal</t>
  </si>
  <si>
    <t>abgesagt</t>
  </si>
  <si>
    <t>Janine</t>
  </si>
  <si>
    <t>Fasold</t>
  </si>
  <si>
    <t>Ida</t>
  </si>
  <si>
    <t>Dürsel</t>
  </si>
  <si>
    <r>
      <t xml:space="preserve">    Einzelmeisterschaft    2023   </t>
    </r>
    <r>
      <rPr>
        <b/>
        <i/>
        <u val="single"/>
        <sz val="20"/>
        <color indexed="18"/>
        <rFont val="Arial"/>
        <family val="2"/>
      </rPr>
      <t>U 18</t>
    </r>
    <r>
      <rPr>
        <b/>
        <sz val="20"/>
        <color indexed="18"/>
        <rFont val="Arial"/>
        <family val="2"/>
      </rPr>
      <t xml:space="preserve">  weiblich    Vorrunde</t>
    </r>
  </si>
  <si>
    <r>
      <t xml:space="preserve">Stand </t>
    </r>
    <r>
      <rPr>
        <b/>
        <sz val="18"/>
        <color indexed="18"/>
        <rFont val="Arial"/>
        <family val="2"/>
      </rPr>
      <t>12.03.23</t>
    </r>
    <r>
      <rPr>
        <sz val="18"/>
        <color indexed="18"/>
        <rFont val="Arial"/>
        <family val="2"/>
      </rPr>
      <t xml:space="preserve">    am 12.03.23 in Heidenau</t>
    </r>
  </si>
  <si>
    <t>Carolin</t>
  </si>
  <si>
    <t>Die Plätze 1-8 qualifizieren sich für die Endrunde am 02.04.2023</t>
  </si>
  <si>
    <r>
      <t xml:space="preserve">    Einzelmeisterschaft    2023   </t>
    </r>
    <r>
      <rPr>
        <b/>
        <i/>
        <u val="single"/>
        <sz val="20"/>
        <color indexed="18"/>
        <rFont val="Arial"/>
        <family val="2"/>
      </rPr>
      <t>U 18</t>
    </r>
    <r>
      <rPr>
        <b/>
        <sz val="20"/>
        <color indexed="18"/>
        <rFont val="Arial"/>
        <family val="2"/>
      </rPr>
      <t xml:space="preserve">  männlich    Vorrunde</t>
    </r>
  </si>
  <si>
    <r>
      <t xml:space="preserve">Stand </t>
    </r>
    <r>
      <rPr>
        <b/>
        <sz val="18"/>
        <color indexed="18"/>
        <rFont val="Arial"/>
        <family val="2"/>
      </rPr>
      <t>12.03.23</t>
    </r>
    <r>
      <rPr>
        <sz val="18"/>
        <color indexed="18"/>
        <rFont val="Arial"/>
        <family val="2"/>
      </rPr>
      <t xml:space="preserve">    am 12.03.23 in Freital</t>
    </r>
  </si>
  <si>
    <t>Stand 13.03.23</t>
  </si>
  <si>
    <t>Start-     Zeit</t>
  </si>
  <si>
    <t>Stand 14.03.23</t>
  </si>
  <si>
    <t>Auf Grund zahlreicher Abmeldungen mußten</t>
  </si>
  <si>
    <t>die Startzeiten korrigiert werden.</t>
  </si>
  <si>
    <t>Paul Neddermeyer</t>
  </si>
  <si>
    <t>Stand 17.03.23</t>
  </si>
  <si>
    <t>Holger Oswald</t>
  </si>
  <si>
    <r>
      <t xml:space="preserve">Disziplin: Classic  am </t>
    </r>
    <r>
      <rPr>
        <b/>
        <sz val="11"/>
        <color indexed="10"/>
        <rFont val="Arial"/>
        <family val="2"/>
      </rPr>
      <t>19</t>
    </r>
    <r>
      <rPr>
        <sz val="11"/>
        <rFont val="Arial"/>
        <family val="2"/>
      </rPr>
      <t>.03. / 02.04.2023</t>
    </r>
  </si>
  <si>
    <t>Herbert Karer</t>
  </si>
  <si>
    <t>Uwe Gottschald</t>
  </si>
  <si>
    <t>Achtung erneute und damit jetzt letzte</t>
  </si>
  <si>
    <t>final</t>
  </si>
  <si>
    <r>
      <t>Änderung !!!</t>
    </r>
    <r>
      <rPr>
        <b/>
        <sz val="10"/>
        <color indexed="30"/>
        <rFont val="Arial"/>
        <family val="2"/>
      </rPr>
      <t xml:space="preserve"> (Zwei Nachrücker Kreis Görlitz eingebaut.)</t>
    </r>
  </si>
  <si>
    <t>LEM</t>
  </si>
  <si>
    <t>fehlt</t>
  </si>
  <si>
    <t>Antje Schröter</t>
  </si>
  <si>
    <t>Jaqueline Göbel</t>
  </si>
  <si>
    <t>Anke Damme</t>
  </si>
  <si>
    <t>Jana Fischer</t>
  </si>
  <si>
    <t>Ramona Gläser</t>
  </si>
  <si>
    <t>verhindert</t>
  </si>
  <si>
    <t>in Mittweida</t>
  </si>
  <si>
    <t>in Penig</t>
  </si>
  <si>
    <r>
      <t xml:space="preserve">2 Starterinnen   </t>
    </r>
    <r>
      <rPr>
        <b/>
        <sz val="11"/>
        <color indexed="10"/>
        <rFont val="Arial"/>
        <family val="2"/>
      </rPr>
      <t>21.04.23</t>
    </r>
  </si>
  <si>
    <r>
      <t xml:space="preserve">2 Starter         </t>
    </r>
    <r>
      <rPr>
        <b/>
        <sz val="11"/>
        <color indexed="10"/>
        <rFont val="Arial"/>
        <family val="2"/>
      </rPr>
      <t>21.04.23</t>
    </r>
  </si>
  <si>
    <t>Die Startgebühr ist Vorort zu entrichten</t>
  </si>
  <si>
    <t>Beginn</t>
  </si>
  <si>
    <r>
      <t xml:space="preserve">9.00       </t>
    </r>
    <r>
      <rPr>
        <b/>
        <sz val="12"/>
        <color indexed="30"/>
        <rFont val="Arial"/>
        <family val="2"/>
      </rPr>
      <t>Sn C/B</t>
    </r>
  </si>
  <si>
    <t>Ende</t>
  </si>
  <si>
    <t>heute</t>
  </si>
  <si>
    <r>
      <t xml:space="preserve">SV Motor Sörnewitz        </t>
    </r>
    <r>
      <rPr>
        <b/>
        <sz val="12"/>
        <color indexed="8"/>
        <rFont val="Arial"/>
        <family val="2"/>
      </rPr>
      <t>514</t>
    </r>
  </si>
  <si>
    <r>
      <rPr>
        <sz val="12"/>
        <rFont val="Arial"/>
        <family val="2"/>
      </rPr>
      <t>Wolfgang Kriebel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C</t>
    </r>
  </si>
  <si>
    <r>
      <rPr>
        <sz val="12"/>
        <rFont val="Arial"/>
        <family val="2"/>
      </rPr>
      <t>Karl-Heinz Richter</t>
    </r>
    <r>
      <rPr>
        <sz val="10"/>
        <rFont val="Arial"/>
        <family val="0"/>
      </rPr>
      <t xml:space="preserve">            </t>
    </r>
    <r>
      <rPr>
        <b/>
        <sz val="12"/>
        <color indexed="30"/>
        <rFont val="Arial"/>
        <family val="2"/>
      </rPr>
      <t>S C</t>
    </r>
  </si>
  <si>
    <t>Hallensprecher 02.04.2023</t>
  </si>
  <si>
    <r>
      <t xml:space="preserve">9.00      </t>
    </r>
    <r>
      <rPr>
        <b/>
        <sz val="12"/>
        <color indexed="30"/>
        <rFont val="Arial"/>
        <family val="2"/>
      </rPr>
      <t>Sn C/B</t>
    </r>
  </si>
  <si>
    <r>
      <rPr>
        <sz val="12"/>
        <rFont val="Arial"/>
        <family val="2"/>
      </rPr>
      <t>Monika Renner</t>
    </r>
    <r>
      <rPr>
        <sz val="10"/>
        <rFont val="Arial"/>
        <family val="2"/>
      </rPr>
      <t xml:space="preserve">                </t>
    </r>
    <r>
      <rPr>
        <b/>
        <sz val="12"/>
        <color indexed="30"/>
        <rFont val="Arial"/>
        <family val="2"/>
      </rPr>
      <t>Sn C</t>
    </r>
  </si>
  <si>
    <r>
      <rPr>
        <sz val="12"/>
        <rFont val="Arial"/>
        <family val="2"/>
      </rPr>
      <t>Bärbel Wagner</t>
    </r>
    <r>
      <rPr>
        <sz val="10"/>
        <rFont val="Arial"/>
        <family val="2"/>
      </rPr>
      <t xml:space="preserve">               </t>
    </r>
    <r>
      <rPr>
        <b/>
        <sz val="12"/>
        <color indexed="30"/>
        <rFont val="Arial"/>
        <family val="2"/>
      </rPr>
      <t>Sn B</t>
    </r>
  </si>
  <si>
    <r>
      <t xml:space="preserve">KSV Ottendorf-Okrilla   </t>
    </r>
    <r>
      <rPr>
        <b/>
        <sz val="12"/>
        <color indexed="8"/>
        <rFont val="Arial"/>
        <family val="2"/>
      </rPr>
      <t xml:space="preserve"> 497</t>
    </r>
  </si>
  <si>
    <r>
      <t xml:space="preserve">KSV 69 Lauta                  </t>
    </r>
    <r>
      <rPr>
        <b/>
        <sz val="12"/>
        <rFont val="Arial"/>
        <family val="2"/>
      </rPr>
      <t>464</t>
    </r>
  </si>
  <si>
    <r>
      <rPr>
        <sz val="12"/>
        <rFont val="Arial"/>
        <family val="2"/>
      </rPr>
      <t>Ingrid Nitzsche</t>
    </r>
    <r>
      <rPr>
        <sz val="10"/>
        <rFont val="Arial"/>
        <family val="2"/>
      </rPr>
      <t xml:space="preserve">                 </t>
    </r>
    <r>
      <rPr>
        <b/>
        <sz val="12"/>
        <color indexed="30"/>
        <rFont val="Arial"/>
        <family val="2"/>
      </rPr>
      <t>Sn B</t>
    </r>
  </si>
  <si>
    <r>
      <t xml:space="preserve">SV Motor Sörnewitz        </t>
    </r>
    <r>
      <rPr>
        <b/>
        <sz val="12"/>
        <color indexed="8"/>
        <rFont val="Arial"/>
        <family val="2"/>
      </rPr>
      <t>517</t>
    </r>
  </si>
  <si>
    <r>
      <t xml:space="preserve">10.00    </t>
    </r>
    <r>
      <rPr>
        <b/>
        <sz val="12"/>
        <color indexed="30"/>
        <rFont val="Arial"/>
        <family val="2"/>
      </rPr>
      <t>Sn A/C</t>
    </r>
  </si>
  <si>
    <r>
      <rPr>
        <sz val="12"/>
        <rFont val="Arial"/>
        <family val="2"/>
      </rPr>
      <t xml:space="preserve">Steffi Wolff        </t>
    </r>
    <r>
      <rPr>
        <sz val="10"/>
        <rFont val="Arial"/>
        <family val="2"/>
      </rPr>
      <t xml:space="preserve">              </t>
    </r>
    <r>
      <rPr>
        <b/>
        <sz val="12"/>
        <color indexed="30"/>
        <rFont val="Arial"/>
        <family val="2"/>
      </rPr>
      <t>Sn A</t>
    </r>
  </si>
  <si>
    <r>
      <t xml:space="preserve">TSG Boxberg/Weißwa   </t>
    </r>
    <r>
      <rPr>
        <b/>
        <sz val="12"/>
        <color indexed="8"/>
        <rFont val="Arial"/>
        <family val="2"/>
      </rPr>
      <t>491</t>
    </r>
  </si>
  <si>
    <r>
      <rPr>
        <sz val="12"/>
        <rFont val="Arial"/>
        <family val="2"/>
      </rPr>
      <t>Anita Jurke</t>
    </r>
    <r>
      <rPr>
        <sz val="10"/>
        <rFont val="Arial"/>
        <family val="2"/>
      </rPr>
      <t xml:space="preserve">                     </t>
    </r>
    <r>
      <rPr>
        <b/>
        <sz val="12"/>
        <color indexed="30"/>
        <rFont val="Arial"/>
        <family val="2"/>
      </rPr>
      <t>Sn A</t>
    </r>
  </si>
  <si>
    <r>
      <t xml:space="preserve">Königsbrücker KV W-R    </t>
    </r>
    <r>
      <rPr>
        <b/>
        <sz val="12"/>
        <color indexed="8"/>
        <rFont val="Arial"/>
        <family val="2"/>
      </rPr>
      <t>495</t>
    </r>
  </si>
  <si>
    <r>
      <rPr>
        <sz val="12"/>
        <rFont val="Arial"/>
        <family val="2"/>
      </rPr>
      <t>Gudrun Naumann</t>
    </r>
    <r>
      <rPr>
        <sz val="10"/>
        <rFont val="Arial"/>
        <family val="2"/>
      </rPr>
      <t xml:space="preserve">             </t>
    </r>
    <r>
      <rPr>
        <b/>
        <sz val="12"/>
        <color indexed="30"/>
        <rFont val="Arial"/>
        <family val="2"/>
      </rPr>
      <t>Sn C</t>
    </r>
  </si>
  <si>
    <r>
      <t xml:space="preserve">SV Motor Sörnewitz       </t>
    </r>
    <r>
      <rPr>
        <b/>
        <sz val="12"/>
        <color indexed="8"/>
        <rFont val="Arial"/>
        <family val="2"/>
      </rPr>
      <t>476</t>
    </r>
  </si>
  <si>
    <r>
      <rPr>
        <sz val="12"/>
        <rFont val="Arial"/>
        <family val="2"/>
      </rPr>
      <t>Christine Zeidler</t>
    </r>
    <r>
      <rPr>
        <sz val="10"/>
        <rFont val="Arial"/>
        <family val="2"/>
      </rPr>
      <t xml:space="preserve">              </t>
    </r>
    <r>
      <rPr>
        <b/>
        <sz val="12"/>
        <color indexed="30"/>
        <rFont val="Arial"/>
        <family val="2"/>
      </rPr>
      <t xml:space="preserve">Sn C </t>
    </r>
  </si>
  <si>
    <r>
      <t xml:space="preserve">ESV Lok Hoyerswerda  </t>
    </r>
    <r>
      <rPr>
        <b/>
        <sz val="12"/>
        <color indexed="8"/>
        <rFont val="Arial"/>
        <family val="2"/>
      </rPr>
      <t>483</t>
    </r>
  </si>
  <si>
    <r>
      <t xml:space="preserve">11.00    </t>
    </r>
    <r>
      <rPr>
        <b/>
        <sz val="12"/>
        <color indexed="30"/>
        <rFont val="Arial"/>
        <family val="2"/>
      </rPr>
      <t>Sn B/A</t>
    </r>
  </si>
  <si>
    <r>
      <rPr>
        <sz val="12"/>
        <rFont val="Arial"/>
        <family val="2"/>
      </rPr>
      <t xml:space="preserve">Silvia Burkhardt       </t>
    </r>
    <r>
      <rPr>
        <sz val="10"/>
        <rFont val="Arial"/>
        <family val="2"/>
      </rPr>
      <t xml:space="preserve">       </t>
    </r>
    <r>
      <rPr>
        <b/>
        <sz val="12"/>
        <color indexed="30"/>
        <rFont val="Arial"/>
        <family val="2"/>
      </rPr>
      <t>Sn B</t>
    </r>
  </si>
  <si>
    <r>
      <rPr>
        <sz val="12"/>
        <rFont val="Arial"/>
        <family val="2"/>
      </rPr>
      <t>Angelika Dürsel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Sn B</t>
    </r>
  </si>
  <si>
    <r>
      <t xml:space="preserve">SV Wacker Mohorn        </t>
    </r>
    <r>
      <rPr>
        <b/>
        <sz val="12"/>
        <color indexed="8"/>
        <rFont val="Arial"/>
        <family val="2"/>
      </rPr>
      <t>520</t>
    </r>
  </si>
  <si>
    <r>
      <t xml:space="preserve">Kathrin Pietsch               </t>
    </r>
    <r>
      <rPr>
        <b/>
        <sz val="12"/>
        <color indexed="30"/>
        <rFont val="Arial"/>
        <family val="2"/>
      </rPr>
      <t>Sn  A</t>
    </r>
  </si>
  <si>
    <r>
      <t xml:space="preserve">Ines Würzberger              </t>
    </r>
    <r>
      <rPr>
        <b/>
        <sz val="12"/>
        <color indexed="30"/>
        <rFont val="Arial"/>
        <family val="2"/>
      </rPr>
      <t>Sn A</t>
    </r>
  </si>
  <si>
    <r>
      <t xml:space="preserve">ESV Dresden                    </t>
    </r>
    <r>
      <rPr>
        <b/>
        <sz val="12"/>
        <color indexed="8"/>
        <rFont val="Arial"/>
        <family val="2"/>
      </rPr>
      <t>517</t>
    </r>
  </si>
  <si>
    <r>
      <rPr>
        <sz val="12"/>
        <rFont val="Arial"/>
        <family val="2"/>
      </rPr>
      <t>Rosita Appelt</t>
    </r>
    <r>
      <rPr>
        <sz val="10"/>
        <rFont val="Arial"/>
        <family val="0"/>
      </rPr>
      <t xml:space="preserve">                   </t>
    </r>
    <r>
      <rPr>
        <b/>
        <sz val="12"/>
        <color indexed="30"/>
        <rFont val="Arial"/>
        <family val="2"/>
      </rPr>
      <t>Sn C</t>
    </r>
  </si>
  <si>
    <r>
      <t xml:space="preserve">KSV Ottendorf-Okrilla     </t>
    </r>
    <r>
      <rPr>
        <b/>
        <sz val="12"/>
        <color indexed="8"/>
        <rFont val="Arial"/>
        <family val="2"/>
      </rPr>
      <t>486</t>
    </r>
  </si>
  <si>
    <r>
      <rPr>
        <sz val="12"/>
        <rFont val="Arial"/>
        <family val="2"/>
      </rPr>
      <t xml:space="preserve">Ulrike Thalheim  </t>
    </r>
    <r>
      <rPr>
        <sz val="10"/>
        <rFont val="Arial"/>
        <family val="2"/>
      </rPr>
      <t xml:space="preserve">             </t>
    </r>
    <r>
      <rPr>
        <b/>
        <sz val="12"/>
        <color indexed="30"/>
        <rFont val="Arial"/>
        <family val="2"/>
      </rPr>
      <t>Sn C</t>
    </r>
  </si>
  <si>
    <r>
      <t xml:space="preserve">Dresdner SV 1910          </t>
    </r>
    <r>
      <rPr>
        <b/>
        <sz val="12"/>
        <color indexed="8"/>
        <rFont val="Arial"/>
        <family val="2"/>
      </rPr>
      <t>495</t>
    </r>
  </si>
  <si>
    <r>
      <rPr>
        <sz val="12"/>
        <rFont val="Arial"/>
        <family val="2"/>
      </rPr>
      <t xml:space="preserve">Martina Biebach    </t>
    </r>
    <r>
      <rPr>
        <sz val="10"/>
        <rFont val="Arial"/>
        <family val="0"/>
      </rPr>
      <t xml:space="preserve">          </t>
    </r>
    <r>
      <rPr>
        <b/>
        <sz val="12"/>
        <color indexed="30"/>
        <rFont val="Arial"/>
        <family val="2"/>
      </rPr>
      <t>Sn B</t>
    </r>
  </si>
  <si>
    <r>
      <t xml:space="preserve">ESV Lok Dresden            </t>
    </r>
    <r>
      <rPr>
        <b/>
        <sz val="12"/>
        <color indexed="8"/>
        <rFont val="Arial"/>
        <family val="2"/>
      </rPr>
      <t>517</t>
    </r>
  </si>
  <si>
    <r>
      <t xml:space="preserve">ESV Lok Dresden            </t>
    </r>
    <r>
      <rPr>
        <b/>
        <sz val="12"/>
        <color indexed="8"/>
        <rFont val="Arial"/>
        <family val="2"/>
      </rPr>
      <t>523</t>
    </r>
  </si>
  <si>
    <r>
      <rPr>
        <sz val="12"/>
        <rFont val="Arial"/>
        <family val="2"/>
      </rPr>
      <t xml:space="preserve">Heike Herbst   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Sn B</t>
    </r>
  </si>
  <si>
    <r>
      <t xml:space="preserve">KSV Ottendorf-Okrilla     </t>
    </r>
    <r>
      <rPr>
        <b/>
        <sz val="12"/>
        <color indexed="8"/>
        <rFont val="Arial"/>
        <family val="2"/>
      </rPr>
      <t>546</t>
    </r>
  </si>
  <si>
    <r>
      <rPr>
        <sz val="12"/>
        <rFont val="Arial"/>
        <family val="2"/>
      </rPr>
      <t xml:space="preserve">Jana Wojtech  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Sn A</t>
    </r>
  </si>
  <si>
    <r>
      <t xml:space="preserve">Bautzener Kegtelverein   </t>
    </r>
    <r>
      <rPr>
        <b/>
        <sz val="12"/>
        <color indexed="8"/>
        <rFont val="Arial"/>
        <family val="2"/>
      </rPr>
      <t>519</t>
    </r>
  </si>
  <si>
    <r>
      <rPr>
        <sz val="12"/>
        <rFont val="Arial"/>
        <family val="2"/>
      </rPr>
      <t xml:space="preserve">Uta Melzer                       </t>
    </r>
    <r>
      <rPr>
        <b/>
        <sz val="12"/>
        <color indexed="30"/>
        <rFont val="Arial"/>
        <family val="2"/>
      </rPr>
      <t>Sn A</t>
    </r>
  </si>
  <si>
    <r>
      <t xml:space="preserve">Dresdner SV 1910          </t>
    </r>
    <r>
      <rPr>
        <b/>
        <sz val="12"/>
        <color indexed="8"/>
        <rFont val="Arial"/>
        <family val="2"/>
      </rPr>
      <t>521</t>
    </r>
  </si>
  <si>
    <r>
      <rPr>
        <sz val="12"/>
        <rFont val="Arial"/>
        <family val="2"/>
      </rPr>
      <t xml:space="preserve">Monika Bogner       </t>
    </r>
    <r>
      <rPr>
        <b/>
        <sz val="12"/>
        <color indexed="8"/>
        <rFont val="Arial"/>
        <family val="2"/>
      </rPr>
      <t xml:space="preserve">        </t>
    </r>
    <r>
      <rPr>
        <b/>
        <sz val="12"/>
        <color indexed="30"/>
        <rFont val="Arial"/>
        <family val="2"/>
      </rPr>
      <t>Sn C</t>
    </r>
  </si>
  <si>
    <r>
      <t xml:space="preserve">SV Turbine Lauta            </t>
    </r>
    <r>
      <rPr>
        <b/>
        <sz val="12"/>
        <color indexed="8"/>
        <rFont val="Arial"/>
        <family val="2"/>
      </rPr>
      <t>518</t>
    </r>
  </si>
  <si>
    <r>
      <rPr>
        <sz val="12"/>
        <rFont val="Arial"/>
        <family val="2"/>
      </rPr>
      <t xml:space="preserve">Monika Otto        </t>
    </r>
    <r>
      <rPr>
        <sz val="10"/>
        <rFont val="Arial"/>
        <family val="0"/>
      </rPr>
      <t xml:space="preserve">            </t>
    </r>
    <r>
      <rPr>
        <b/>
        <sz val="12"/>
        <color indexed="30"/>
        <rFont val="Arial"/>
        <family val="2"/>
      </rPr>
      <t>Sn C</t>
    </r>
  </si>
  <si>
    <r>
      <t xml:space="preserve">KSV Dresden-Leuben     </t>
    </r>
    <r>
      <rPr>
        <b/>
        <sz val="12"/>
        <color indexed="8"/>
        <rFont val="Arial"/>
        <family val="2"/>
      </rPr>
      <t>538</t>
    </r>
  </si>
  <si>
    <r>
      <rPr>
        <sz val="12"/>
        <rFont val="Arial"/>
        <family val="2"/>
      </rPr>
      <t>Jutta Staubach</t>
    </r>
    <r>
      <rPr>
        <sz val="10"/>
        <rFont val="Arial"/>
        <family val="0"/>
      </rPr>
      <t xml:space="preserve">                 </t>
    </r>
    <r>
      <rPr>
        <b/>
        <sz val="12"/>
        <color indexed="30"/>
        <rFont val="Arial"/>
        <family val="2"/>
      </rPr>
      <t>Sn B</t>
    </r>
  </si>
  <si>
    <r>
      <t xml:space="preserve">SV Pesterwitz                   </t>
    </r>
    <r>
      <rPr>
        <b/>
        <sz val="12"/>
        <color indexed="8"/>
        <rFont val="Arial"/>
        <family val="2"/>
      </rPr>
      <t>546</t>
    </r>
  </si>
  <si>
    <r>
      <rPr>
        <sz val="12"/>
        <rFont val="Arial"/>
        <family val="2"/>
      </rPr>
      <t>Sabine Preißler</t>
    </r>
    <r>
      <rPr>
        <sz val="10"/>
        <rFont val="Arial"/>
        <family val="0"/>
      </rPr>
      <t xml:space="preserve">               </t>
    </r>
    <r>
      <rPr>
        <b/>
        <sz val="12"/>
        <color indexed="30"/>
        <rFont val="Arial"/>
        <family val="2"/>
      </rPr>
      <t>Sn B</t>
    </r>
  </si>
  <si>
    <r>
      <t xml:space="preserve">KSV Ottendorf-Okrilla     </t>
    </r>
    <r>
      <rPr>
        <b/>
        <sz val="12"/>
        <color indexed="8"/>
        <rFont val="Arial"/>
        <family val="2"/>
      </rPr>
      <t>554</t>
    </r>
  </si>
  <si>
    <r>
      <rPr>
        <sz val="12"/>
        <rFont val="Arial"/>
        <family val="2"/>
      </rPr>
      <t xml:space="preserve">Grit Ehren                   </t>
    </r>
    <r>
      <rPr>
        <sz val="10"/>
        <rFont val="Arial"/>
        <family val="0"/>
      </rPr>
      <t xml:space="preserve">     </t>
    </r>
    <r>
      <rPr>
        <b/>
        <sz val="12"/>
        <color indexed="30"/>
        <rFont val="Arial"/>
        <family val="2"/>
      </rPr>
      <t>Sn A</t>
    </r>
  </si>
  <si>
    <r>
      <t xml:space="preserve">TSG Lawalde                    </t>
    </r>
    <r>
      <rPr>
        <b/>
        <sz val="12"/>
        <color indexed="8"/>
        <rFont val="Arial"/>
        <family val="2"/>
      </rPr>
      <t>525</t>
    </r>
  </si>
  <si>
    <r>
      <rPr>
        <sz val="12"/>
        <rFont val="Arial"/>
        <family val="2"/>
      </rPr>
      <t xml:space="preserve">Birgit Peikert    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Sn A</t>
    </r>
  </si>
  <si>
    <r>
      <t xml:space="preserve">TSG Lawalde                   </t>
    </r>
    <r>
      <rPr>
        <b/>
        <sz val="12"/>
        <color indexed="8"/>
        <rFont val="Arial"/>
        <family val="2"/>
      </rPr>
      <t>533</t>
    </r>
  </si>
  <si>
    <r>
      <t xml:space="preserve">12.30    </t>
    </r>
    <r>
      <rPr>
        <b/>
        <sz val="12"/>
        <color indexed="30"/>
        <rFont val="Arial"/>
        <family val="2"/>
      </rPr>
      <t>Sn C/B</t>
    </r>
  </si>
  <si>
    <r>
      <t xml:space="preserve">13.30     </t>
    </r>
    <r>
      <rPr>
        <b/>
        <sz val="12"/>
        <color indexed="30"/>
        <rFont val="Arial"/>
        <family val="2"/>
      </rPr>
      <t>Sn A/C</t>
    </r>
  </si>
  <si>
    <r>
      <t xml:space="preserve">14.30    </t>
    </r>
    <r>
      <rPr>
        <b/>
        <sz val="12"/>
        <color indexed="30"/>
        <rFont val="Arial"/>
        <family val="2"/>
      </rPr>
      <t>Sn B/ A</t>
    </r>
  </si>
  <si>
    <r>
      <t xml:space="preserve">10.00    </t>
    </r>
    <r>
      <rPr>
        <b/>
        <sz val="12"/>
        <color indexed="30"/>
        <rFont val="Arial"/>
        <family val="2"/>
      </rPr>
      <t>S A/C</t>
    </r>
  </si>
  <si>
    <r>
      <t xml:space="preserve">11.00    </t>
    </r>
    <r>
      <rPr>
        <b/>
        <sz val="12"/>
        <color indexed="30"/>
        <rFont val="Arial"/>
        <family val="2"/>
      </rPr>
      <t>S B/A</t>
    </r>
  </si>
  <si>
    <r>
      <t xml:space="preserve">12.30   </t>
    </r>
    <r>
      <rPr>
        <b/>
        <sz val="12"/>
        <color indexed="30"/>
        <rFont val="Arial"/>
        <family val="2"/>
      </rPr>
      <t>S C/B</t>
    </r>
  </si>
  <si>
    <r>
      <t xml:space="preserve">13.30       </t>
    </r>
    <r>
      <rPr>
        <b/>
        <sz val="12"/>
        <color indexed="30"/>
        <rFont val="Arial"/>
        <family val="2"/>
      </rPr>
      <t>S A/C</t>
    </r>
  </si>
  <si>
    <r>
      <t xml:space="preserve">14.30       </t>
    </r>
    <r>
      <rPr>
        <b/>
        <sz val="12"/>
        <color indexed="30"/>
        <rFont val="Arial"/>
        <family val="2"/>
      </rPr>
      <t>S B/A</t>
    </r>
  </si>
  <si>
    <r>
      <rPr>
        <sz val="12"/>
        <rFont val="Arial"/>
        <family val="2"/>
      </rPr>
      <t xml:space="preserve">Dieter Rudolf           </t>
    </r>
    <r>
      <rPr>
        <sz val="10"/>
        <rFont val="Arial"/>
        <family val="0"/>
      </rPr>
      <t xml:space="preserve">           </t>
    </r>
    <r>
      <rPr>
        <b/>
        <sz val="12"/>
        <color indexed="30"/>
        <rFont val="Arial"/>
        <family val="2"/>
      </rPr>
      <t>S C</t>
    </r>
  </si>
  <si>
    <r>
      <t xml:space="preserve">TSG Bernsdorf                  </t>
    </r>
    <r>
      <rPr>
        <b/>
        <sz val="12"/>
        <color indexed="8"/>
        <rFont val="Arial"/>
        <family val="2"/>
      </rPr>
      <t>513</t>
    </r>
  </si>
  <si>
    <r>
      <rPr>
        <sz val="12"/>
        <rFont val="Arial"/>
        <family val="2"/>
      </rPr>
      <t xml:space="preserve">Bernd Stübner            </t>
    </r>
    <r>
      <rPr>
        <sz val="10"/>
        <rFont val="Arial"/>
        <family val="0"/>
      </rPr>
      <t xml:space="preserve">       </t>
    </r>
    <r>
      <rPr>
        <b/>
        <sz val="12"/>
        <color indexed="30"/>
        <rFont val="Arial"/>
        <family val="2"/>
      </rPr>
      <t>S C</t>
    </r>
  </si>
  <si>
    <r>
      <t xml:space="preserve">KSV Ottendorf-Okrilla      </t>
    </r>
    <r>
      <rPr>
        <b/>
        <sz val="12"/>
        <color indexed="8"/>
        <rFont val="Arial"/>
        <family val="2"/>
      </rPr>
      <t>523</t>
    </r>
  </si>
  <si>
    <r>
      <rPr>
        <sz val="12"/>
        <rFont val="Arial"/>
        <family val="2"/>
      </rPr>
      <t>Andreas Boohs</t>
    </r>
    <r>
      <rPr>
        <sz val="10"/>
        <rFont val="Arial"/>
        <family val="0"/>
      </rPr>
      <t xml:space="preserve">                 </t>
    </r>
    <r>
      <rPr>
        <b/>
        <sz val="12"/>
        <color indexed="30"/>
        <rFont val="Arial"/>
        <family val="2"/>
      </rPr>
      <t>S B</t>
    </r>
  </si>
  <si>
    <r>
      <t xml:space="preserve">SV Pesterwitz                  </t>
    </r>
    <r>
      <rPr>
        <b/>
        <sz val="12"/>
        <color indexed="8"/>
        <rFont val="Arial"/>
        <family val="2"/>
      </rPr>
      <t xml:space="preserve"> 537</t>
    </r>
  </si>
  <si>
    <r>
      <rPr>
        <sz val="12"/>
        <rFont val="Arial"/>
        <family val="2"/>
      </rPr>
      <t xml:space="preserve">Ralf Jordan           </t>
    </r>
    <r>
      <rPr>
        <sz val="10"/>
        <rFont val="Arial"/>
        <family val="0"/>
      </rPr>
      <t xml:space="preserve">             </t>
    </r>
    <r>
      <rPr>
        <b/>
        <sz val="12"/>
        <color indexed="30"/>
        <rFont val="Arial"/>
        <family val="2"/>
      </rPr>
      <t>S B</t>
    </r>
  </si>
  <si>
    <r>
      <t xml:space="preserve">KSV 1991 Freital             </t>
    </r>
    <r>
      <rPr>
        <b/>
        <sz val="12"/>
        <color indexed="8"/>
        <rFont val="Arial"/>
        <family val="2"/>
      </rPr>
      <t>539</t>
    </r>
  </si>
  <si>
    <r>
      <rPr>
        <sz val="12"/>
        <rFont val="Arial"/>
        <family val="2"/>
      </rPr>
      <t xml:space="preserve">Axel Jarosch       </t>
    </r>
    <r>
      <rPr>
        <sz val="10"/>
        <rFont val="Arial"/>
        <family val="0"/>
      </rPr>
      <t xml:space="preserve">               </t>
    </r>
    <r>
      <rPr>
        <b/>
        <sz val="12"/>
        <color indexed="30"/>
        <rFont val="Arial"/>
        <family val="2"/>
      </rPr>
      <t>S A</t>
    </r>
  </si>
  <si>
    <r>
      <t xml:space="preserve">ESV Lok Hoyerswerda     </t>
    </r>
    <r>
      <rPr>
        <b/>
        <sz val="12"/>
        <color indexed="8"/>
        <rFont val="Arial"/>
        <family val="2"/>
      </rPr>
      <t>544</t>
    </r>
  </si>
  <si>
    <r>
      <rPr>
        <sz val="12"/>
        <rFont val="Arial"/>
        <family val="2"/>
      </rPr>
      <t xml:space="preserve">Torsten Jurke </t>
    </r>
    <r>
      <rPr>
        <sz val="10"/>
        <rFont val="Arial"/>
        <family val="0"/>
      </rPr>
      <t xml:space="preserve">                    </t>
    </r>
    <r>
      <rPr>
        <b/>
        <sz val="12"/>
        <color indexed="30"/>
        <rFont val="Arial"/>
        <family val="2"/>
      </rPr>
      <t>S A</t>
    </r>
  </si>
  <si>
    <r>
      <t xml:space="preserve">SSV Stahl Rietschen       </t>
    </r>
    <r>
      <rPr>
        <b/>
        <sz val="12"/>
        <color indexed="8"/>
        <rFont val="Arial"/>
        <family val="2"/>
      </rPr>
      <t>544</t>
    </r>
  </si>
  <si>
    <r>
      <rPr>
        <sz val="12"/>
        <rFont val="Arial"/>
        <family val="2"/>
      </rPr>
      <t xml:space="preserve">Gerdt Richter       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C</t>
    </r>
  </si>
  <si>
    <r>
      <t xml:space="preserve">KSV 47 Hoyerswerda       </t>
    </r>
    <r>
      <rPr>
        <b/>
        <sz val="12"/>
        <color indexed="8"/>
        <rFont val="Arial"/>
        <family val="2"/>
      </rPr>
      <t>523</t>
    </r>
  </si>
  <si>
    <r>
      <t xml:space="preserve">SV Motor Sörnewitz         </t>
    </r>
    <r>
      <rPr>
        <b/>
        <sz val="12"/>
        <color indexed="8"/>
        <rFont val="Arial"/>
        <family val="2"/>
      </rPr>
      <t>525</t>
    </r>
  </si>
  <si>
    <r>
      <rPr>
        <sz val="12"/>
        <rFont val="Arial"/>
        <family val="2"/>
      </rPr>
      <t xml:space="preserve">Steffen Eckardt  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 B</t>
    </r>
  </si>
  <si>
    <r>
      <t xml:space="preserve">Königsbrücker KV W-R    </t>
    </r>
    <r>
      <rPr>
        <b/>
        <sz val="12"/>
        <color indexed="8"/>
        <rFont val="Arial"/>
        <family val="2"/>
      </rPr>
      <t>541</t>
    </r>
  </si>
  <si>
    <r>
      <rPr>
        <sz val="12"/>
        <rFont val="Arial"/>
        <family val="2"/>
      </rPr>
      <t xml:space="preserve">Lutz Antrag         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B</t>
    </r>
  </si>
  <si>
    <r>
      <t xml:space="preserve">SC Riesa                          </t>
    </r>
    <r>
      <rPr>
        <b/>
        <sz val="12"/>
        <color indexed="8"/>
        <rFont val="Arial"/>
        <family val="2"/>
      </rPr>
      <t>540</t>
    </r>
  </si>
  <si>
    <r>
      <t xml:space="preserve">Mathias Weinreuter           </t>
    </r>
    <r>
      <rPr>
        <b/>
        <sz val="12"/>
        <color indexed="30"/>
        <rFont val="Arial"/>
        <family val="2"/>
      </rPr>
      <t>S A</t>
    </r>
  </si>
  <si>
    <r>
      <t xml:space="preserve">Wolfgang Bäsler                </t>
    </r>
    <r>
      <rPr>
        <b/>
        <sz val="12"/>
        <color indexed="30"/>
        <rFont val="Arial"/>
        <family val="2"/>
      </rPr>
      <t>S A</t>
    </r>
  </si>
  <si>
    <r>
      <t xml:space="preserve">VfB Hellerau-Klotzsche   </t>
    </r>
    <r>
      <rPr>
        <b/>
        <sz val="12"/>
        <color indexed="8"/>
        <rFont val="Arial"/>
        <family val="2"/>
      </rPr>
      <t>547</t>
    </r>
  </si>
  <si>
    <r>
      <t xml:space="preserve">ISG Hagenwerder             </t>
    </r>
    <r>
      <rPr>
        <b/>
        <sz val="12"/>
        <color indexed="8"/>
        <rFont val="Arial"/>
        <family val="2"/>
      </rPr>
      <t>549</t>
    </r>
  </si>
  <si>
    <r>
      <rPr>
        <sz val="12"/>
        <rFont val="Arial"/>
        <family val="2"/>
      </rPr>
      <t xml:space="preserve">Georg Scheede 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C</t>
    </r>
  </si>
  <si>
    <r>
      <t xml:space="preserve">Thonberger SC 1931      </t>
    </r>
    <r>
      <rPr>
        <b/>
        <sz val="12"/>
        <color indexed="8"/>
        <rFont val="Arial"/>
        <family val="2"/>
      </rPr>
      <t>526</t>
    </r>
  </si>
  <si>
    <r>
      <rPr>
        <sz val="12"/>
        <rFont val="Arial"/>
        <family val="2"/>
      </rPr>
      <t xml:space="preserve">Christian Meier  </t>
    </r>
    <r>
      <rPr>
        <sz val="10"/>
        <rFont val="Arial"/>
        <family val="0"/>
      </rPr>
      <t xml:space="preserve">                </t>
    </r>
    <r>
      <rPr>
        <b/>
        <sz val="12"/>
        <color indexed="30"/>
        <rFont val="Arial"/>
        <family val="2"/>
      </rPr>
      <t>S C</t>
    </r>
  </si>
  <si>
    <r>
      <t xml:space="preserve">Dresdner SV 1910           </t>
    </r>
    <r>
      <rPr>
        <b/>
        <sz val="12"/>
        <color indexed="8"/>
        <rFont val="Arial"/>
        <family val="2"/>
      </rPr>
      <t>548</t>
    </r>
  </si>
  <si>
    <r>
      <rPr>
        <sz val="12"/>
        <rFont val="Arial"/>
        <family val="2"/>
      </rPr>
      <t xml:space="preserve">Thomas Belau  </t>
    </r>
    <r>
      <rPr>
        <sz val="10"/>
        <rFont val="Arial"/>
        <family val="0"/>
      </rPr>
      <t xml:space="preserve">                 </t>
    </r>
    <r>
      <rPr>
        <b/>
        <sz val="12"/>
        <color indexed="30"/>
        <rFont val="Arial"/>
        <family val="2"/>
      </rPr>
      <t>S B</t>
    </r>
  </si>
  <si>
    <r>
      <t xml:space="preserve">TSG Bernsdorf                 </t>
    </r>
    <r>
      <rPr>
        <b/>
        <sz val="12"/>
        <color indexed="8"/>
        <rFont val="Arial"/>
        <family val="2"/>
      </rPr>
      <t>547</t>
    </r>
  </si>
  <si>
    <r>
      <t xml:space="preserve">SV Empor Tröbigau        </t>
    </r>
    <r>
      <rPr>
        <b/>
        <sz val="12"/>
        <color indexed="8"/>
        <rFont val="Arial"/>
        <family val="2"/>
      </rPr>
      <t>554</t>
    </r>
  </si>
  <si>
    <r>
      <rPr>
        <sz val="12"/>
        <rFont val="Arial"/>
        <family val="2"/>
      </rPr>
      <t xml:space="preserve">Matthias George </t>
    </r>
    <r>
      <rPr>
        <sz val="10"/>
        <rFont val="Arial"/>
        <family val="0"/>
      </rPr>
      <t xml:space="preserve">              </t>
    </r>
    <r>
      <rPr>
        <b/>
        <sz val="12"/>
        <color indexed="30"/>
        <rFont val="Arial"/>
        <family val="2"/>
      </rPr>
      <t>S B</t>
    </r>
  </si>
  <si>
    <r>
      <rPr>
        <sz val="12"/>
        <rFont val="Arial"/>
        <family val="2"/>
      </rPr>
      <t xml:space="preserve">Ingolf Schöne  </t>
    </r>
    <r>
      <rPr>
        <sz val="10"/>
        <rFont val="Arial"/>
        <family val="0"/>
      </rPr>
      <t xml:space="preserve">                    </t>
    </r>
    <r>
      <rPr>
        <b/>
        <sz val="12"/>
        <color indexed="30"/>
        <rFont val="Arial"/>
        <family val="2"/>
      </rPr>
      <t>S A</t>
    </r>
  </si>
  <si>
    <r>
      <t xml:space="preserve">KSV 1991 Freital              </t>
    </r>
    <r>
      <rPr>
        <b/>
        <sz val="12"/>
        <color indexed="8"/>
        <rFont val="Arial"/>
        <family val="2"/>
      </rPr>
      <t>553</t>
    </r>
  </si>
  <si>
    <r>
      <rPr>
        <sz val="12"/>
        <rFont val="Arial"/>
        <family val="2"/>
      </rPr>
      <t xml:space="preserve">Sven Keil             </t>
    </r>
    <r>
      <rPr>
        <sz val="10"/>
        <rFont val="Arial"/>
        <family val="0"/>
      </rPr>
      <t xml:space="preserve">               </t>
    </r>
    <r>
      <rPr>
        <b/>
        <sz val="12"/>
        <color indexed="30"/>
        <rFont val="Arial"/>
        <family val="2"/>
      </rPr>
      <t>S A</t>
    </r>
  </si>
  <si>
    <r>
      <t xml:space="preserve">KSV 1991 Freital              </t>
    </r>
    <r>
      <rPr>
        <b/>
        <sz val="12"/>
        <color indexed="8"/>
        <rFont val="Arial"/>
        <family val="2"/>
      </rPr>
      <t>555</t>
    </r>
  </si>
  <si>
    <r>
      <t xml:space="preserve">KSV Ottendorf-Okrilla     </t>
    </r>
    <r>
      <rPr>
        <b/>
        <sz val="12"/>
        <color indexed="8"/>
        <rFont val="Arial"/>
        <family val="2"/>
      </rPr>
      <t>548</t>
    </r>
  </si>
  <si>
    <r>
      <rPr>
        <sz val="12"/>
        <rFont val="Arial"/>
        <family val="2"/>
      </rPr>
      <t xml:space="preserve">Reinhard Missal   </t>
    </r>
    <r>
      <rPr>
        <sz val="10"/>
        <rFont val="Arial"/>
        <family val="0"/>
      </rPr>
      <t xml:space="preserve">            </t>
    </r>
    <r>
      <rPr>
        <b/>
        <sz val="12"/>
        <color indexed="30"/>
        <rFont val="Arial"/>
        <family val="2"/>
      </rPr>
      <t>S C</t>
    </r>
  </si>
  <si>
    <r>
      <t xml:space="preserve">SV Johannstadt 90         </t>
    </r>
    <r>
      <rPr>
        <b/>
        <sz val="12"/>
        <color indexed="8"/>
        <rFont val="Arial"/>
        <family val="2"/>
      </rPr>
      <t>556</t>
    </r>
  </si>
  <si>
    <r>
      <rPr>
        <sz val="12"/>
        <rFont val="Arial"/>
        <family val="2"/>
      </rPr>
      <t xml:space="preserve">Gunter Roschig      </t>
    </r>
    <r>
      <rPr>
        <sz val="10"/>
        <rFont val="Arial"/>
        <family val="0"/>
      </rPr>
      <t xml:space="preserve">           </t>
    </r>
    <r>
      <rPr>
        <b/>
        <sz val="12"/>
        <color indexed="30"/>
        <rFont val="Arial"/>
        <family val="2"/>
      </rPr>
      <t>S B</t>
    </r>
  </si>
  <si>
    <r>
      <t xml:space="preserve">SV Fortschritt Pirna         </t>
    </r>
    <r>
      <rPr>
        <b/>
        <sz val="12"/>
        <color indexed="8"/>
        <rFont val="Arial"/>
        <family val="2"/>
      </rPr>
      <t>564</t>
    </r>
  </si>
  <si>
    <r>
      <rPr>
        <sz val="12"/>
        <rFont val="Arial"/>
        <family val="2"/>
      </rPr>
      <t xml:space="preserve">Jürgen Ullrich           </t>
    </r>
    <r>
      <rPr>
        <sz val="10"/>
        <rFont val="Arial"/>
        <family val="0"/>
      </rPr>
      <t xml:space="preserve">          </t>
    </r>
    <r>
      <rPr>
        <b/>
        <sz val="12"/>
        <color indexed="30"/>
        <rFont val="Arial"/>
        <family val="2"/>
      </rPr>
      <t>S B</t>
    </r>
  </si>
  <si>
    <r>
      <t xml:space="preserve">SV 1896 Großdubrau       </t>
    </r>
    <r>
      <rPr>
        <b/>
        <sz val="12"/>
        <color indexed="8"/>
        <rFont val="Arial"/>
        <family val="2"/>
      </rPr>
      <t>596</t>
    </r>
  </si>
  <si>
    <r>
      <rPr>
        <sz val="12"/>
        <rFont val="Arial"/>
        <family val="2"/>
      </rPr>
      <t xml:space="preserve">Jörg Walther     </t>
    </r>
    <r>
      <rPr>
        <sz val="10"/>
        <rFont val="Arial"/>
        <family val="0"/>
      </rPr>
      <t xml:space="preserve">                 </t>
    </r>
    <r>
      <rPr>
        <b/>
        <sz val="12"/>
        <color indexed="30"/>
        <rFont val="Arial"/>
        <family val="2"/>
      </rPr>
      <t>S A</t>
    </r>
  </si>
  <si>
    <r>
      <t xml:space="preserve">KSV 47 Hoyerswerda      </t>
    </r>
    <r>
      <rPr>
        <b/>
        <sz val="12"/>
        <color indexed="8"/>
        <rFont val="Arial"/>
        <family val="2"/>
      </rPr>
      <t>556</t>
    </r>
  </si>
  <si>
    <r>
      <rPr>
        <sz val="12"/>
        <rFont val="Arial"/>
        <family val="2"/>
      </rPr>
      <t>Torsten Gläser</t>
    </r>
    <r>
      <rPr>
        <sz val="10"/>
        <rFont val="Arial"/>
        <family val="0"/>
      </rPr>
      <t xml:space="preserve">                   </t>
    </r>
    <r>
      <rPr>
        <b/>
        <sz val="12"/>
        <color indexed="30"/>
        <rFont val="Arial"/>
        <family val="2"/>
      </rPr>
      <t>S A</t>
    </r>
  </si>
  <si>
    <r>
      <t xml:space="preserve">SV Fortschritt Pirna         </t>
    </r>
    <r>
      <rPr>
        <b/>
        <sz val="12"/>
        <color indexed="8"/>
        <rFont val="Arial"/>
        <family val="2"/>
      </rPr>
      <t>559</t>
    </r>
  </si>
  <si>
    <t>Felix Pohl</t>
  </si>
  <si>
    <t>Uwe Kliemann</t>
  </si>
  <si>
    <t>Gero Eisenhut</t>
  </si>
  <si>
    <t>Anja Heinrich</t>
  </si>
  <si>
    <t>Das Finale aller Altersklassen findet am 23.04.2023 in Mittweida statt.</t>
  </si>
  <si>
    <r>
      <t xml:space="preserve">KSV Dresden-Leuben   </t>
    </r>
    <r>
      <rPr>
        <b/>
        <sz val="12"/>
        <color indexed="8"/>
        <rFont val="Arial"/>
        <family val="2"/>
      </rPr>
      <t>454</t>
    </r>
  </si>
  <si>
    <r>
      <t xml:space="preserve">Angela Mertz                  </t>
    </r>
    <r>
      <rPr>
        <b/>
        <sz val="12"/>
        <color indexed="30"/>
        <rFont val="Arial"/>
        <family val="2"/>
      </rPr>
      <t>Sn C</t>
    </r>
  </si>
  <si>
    <r>
      <t xml:space="preserve">SV Pesterwitz                   </t>
    </r>
    <r>
      <rPr>
        <b/>
        <sz val="12"/>
        <color indexed="8"/>
        <rFont val="Arial"/>
        <family val="2"/>
      </rPr>
      <t>518</t>
    </r>
  </si>
  <si>
    <t xml:space="preserve"> </t>
  </si>
  <si>
    <t>LEM  Bed.letz DG</t>
  </si>
  <si>
    <t>Männlich</t>
  </si>
  <si>
    <t>John Pascal</t>
  </si>
  <si>
    <t>Die Plätze 1-7 weiblich und Plätze 1-6 männlich, qualifizieren sich für den Vorlauf der Landeseinzelmeisterschaft am 22.04.2023 in Eilenburg</t>
  </si>
  <si>
    <t>nein</t>
  </si>
  <si>
    <t>Quali VL</t>
  </si>
  <si>
    <t>Zeitplan OKV-EM</t>
  </si>
  <si>
    <t>Sarah Schöne</t>
  </si>
  <si>
    <t>Katja Warich</t>
  </si>
  <si>
    <t>entschldigt</t>
  </si>
  <si>
    <t>nicht angetreten</t>
  </si>
  <si>
    <t>Nicolas Liebscher</t>
  </si>
  <si>
    <t>Mandy Reinhardt</t>
  </si>
  <si>
    <t>HFC-Kegeln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</si>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</sst>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h:mm;@"/>
    <numFmt numFmtId="168" formatCode="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  <numFmt numFmtId="174" formatCode="[$-F400]h:mm:ss\ AM/PM"/>
  </numFmts>
  <fonts count="203">
    <font>
      <sz val="10"/>
      <name val="Arial"/>
      <family val="0"/>
    </font>
    <font>
      <sz val="11"/>
      <color indexed="8"/>
      <name val="Calibri"/>
      <family val="2"/>
    </font>
    <font>
      <b/>
      <sz val="28"/>
      <color indexed="23"/>
      <name val="Zurich Ex BT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color indexed="23"/>
      <name val="Arial"/>
      <family val="2"/>
    </font>
    <font>
      <sz val="28"/>
      <color indexed="4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Courier New"/>
      <family val="3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Courier New"/>
      <family val="3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20"/>
      <name val="MirkwoodGothicBroad"/>
      <family val="0"/>
    </font>
    <font>
      <b/>
      <sz val="14"/>
      <color indexed="23"/>
      <name val="Zurich Ex BT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28"/>
      <name val="Zurich Ex BT"/>
      <family val="0"/>
    </font>
    <font>
      <b/>
      <sz val="18"/>
      <name val="Arial"/>
      <family val="2"/>
    </font>
    <font>
      <b/>
      <sz val="20"/>
      <color indexed="23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sz val="20"/>
      <name val="Arial"/>
      <family val="2"/>
    </font>
    <font>
      <b/>
      <sz val="14"/>
      <name val="Zurich Ex BT"/>
      <family val="0"/>
    </font>
    <font>
      <b/>
      <sz val="20"/>
      <color indexed="18"/>
      <name val="Arial"/>
      <family val="2"/>
    </font>
    <font>
      <b/>
      <i/>
      <u val="single"/>
      <sz val="20"/>
      <color indexed="18"/>
      <name val="Arial"/>
      <family val="2"/>
    </font>
    <font>
      <sz val="18"/>
      <color indexed="18"/>
      <name val="Arial"/>
      <family val="2"/>
    </font>
    <font>
      <sz val="12"/>
      <color indexed="8"/>
      <name val="Arial"/>
      <family val="2"/>
    </font>
    <font>
      <b/>
      <sz val="36"/>
      <name val="Wingdings 2"/>
      <family val="1"/>
    </font>
    <font>
      <b/>
      <i/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8"/>
      <name val="Arial"/>
      <family val="2"/>
    </font>
    <font>
      <b/>
      <sz val="18"/>
      <color indexed="18"/>
      <name val="Arial"/>
      <family val="2"/>
    </font>
    <font>
      <b/>
      <u val="single"/>
      <sz val="16"/>
      <name val="Arial"/>
      <family val="2"/>
    </font>
    <font>
      <b/>
      <sz val="40"/>
      <name val="Wingdings 2"/>
      <family val="1"/>
    </font>
    <font>
      <b/>
      <i/>
      <sz val="14"/>
      <color indexed="8"/>
      <name val="Arial"/>
      <family val="2"/>
    </font>
    <font>
      <sz val="40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u val="single"/>
      <sz val="8"/>
      <name val="Courier New"/>
      <family val="3"/>
    </font>
    <font>
      <b/>
      <i/>
      <u val="single"/>
      <sz val="11"/>
      <color indexed="10"/>
      <name val="Arial"/>
      <family val="2"/>
    </font>
    <font>
      <strike/>
      <sz val="8"/>
      <name val="Arial"/>
      <family val="2"/>
    </font>
    <font>
      <sz val="16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trike/>
      <sz val="10"/>
      <name val="Courier New"/>
      <family val="3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8"/>
      <name val="Courier New"/>
      <family val="3"/>
    </font>
    <font>
      <b/>
      <i/>
      <strike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ourier New"/>
      <family val="3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57"/>
      <name val="Arial"/>
      <family val="2"/>
    </font>
    <font>
      <sz val="10"/>
      <color indexed="22"/>
      <name val="Arial"/>
      <family val="2"/>
    </font>
    <font>
      <sz val="7.5"/>
      <color indexed="8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1"/>
      <color indexed="10"/>
      <name val="Courier New"/>
      <family val="3"/>
    </font>
    <font>
      <b/>
      <i/>
      <sz val="11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Courier New"/>
      <family val="3"/>
    </font>
    <font>
      <sz val="12"/>
      <color indexed="17"/>
      <name val="Arial"/>
      <family val="2"/>
    </font>
    <font>
      <sz val="11"/>
      <color indexed="17"/>
      <name val="Courier New"/>
      <family val="3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i/>
      <sz val="11"/>
      <color indexed="17"/>
      <name val="Arial"/>
      <family val="2"/>
    </font>
    <font>
      <b/>
      <sz val="14"/>
      <color indexed="30"/>
      <name val="Arial"/>
      <family val="2"/>
    </font>
    <font>
      <b/>
      <sz val="8"/>
      <color indexed="10"/>
      <name val="Arial"/>
      <family val="2"/>
    </font>
    <font>
      <sz val="10"/>
      <color indexed="56"/>
      <name val="Courier New"/>
      <family val="3"/>
    </font>
    <font>
      <sz val="8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17"/>
      <name val="Courier New"/>
      <family val="3"/>
    </font>
    <font>
      <b/>
      <sz val="8"/>
      <color indexed="17"/>
      <name val="Arial"/>
      <family val="2"/>
    </font>
    <font>
      <b/>
      <sz val="14"/>
      <color indexed="17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10"/>
      <name val="Courier New"/>
      <family val="3"/>
    </font>
    <font>
      <b/>
      <sz val="11"/>
      <color indexed="11"/>
      <name val="Arial"/>
      <family val="2"/>
    </font>
    <font>
      <b/>
      <sz val="10"/>
      <color indexed="8"/>
      <name val="Arial"/>
      <family val="2"/>
    </font>
    <font>
      <b/>
      <sz val="16"/>
      <color indexed="30"/>
      <name val="Arial"/>
      <family val="2"/>
    </font>
    <font>
      <b/>
      <sz val="18"/>
      <color indexed="10"/>
      <name val="Arial"/>
      <family val="2"/>
    </font>
    <font>
      <b/>
      <sz val="1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Courier New"/>
      <family val="3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6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theme="0" tint="-0.04997999966144562"/>
      <name val="Arial"/>
      <family val="2"/>
    </font>
    <font>
      <sz val="7.5"/>
      <color rgb="FF000000"/>
      <name val="Arial"/>
      <family val="2"/>
    </font>
    <font>
      <b/>
      <sz val="12"/>
      <color theme="0" tint="-0.3499799966812134"/>
      <name val="Arial"/>
      <family val="2"/>
    </font>
    <font>
      <b/>
      <sz val="12"/>
      <color theme="0" tint="-0.24997000396251678"/>
      <name val="Arial"/>
      <family val="2"/>
    </font>
    <font>
      <sz val="12"/>
      <color theme="0" tint="-0.24997000396251678"/>
      <name val="Arial"/>
      <family val="2"/>
    </font>
    <font>
      <sz val="11"/>
      <color rgb="FFFF0000"/>
      <name val="Courier New"/>
      <family val="3"/>
    </font>
    <font>
      <b/>
      <i/>
      <sz val="11"/>
      <color theme="0"/>
      <name val="Arial"/>
      <family val="2"/>
    </font>
    <font>
      <sz val="8"/>
      <color rgb="FF00B050"/>
      <name val="Arial"/>
      <family val="2"/>
    </font>
    <font>
      <sz val="10"/>
      <color rgb="FF00B050"/>
      <name val="Courier New"/>
      <family val="3"/>
    </font>
    <font>
      <sz val="12"/>
      <color rgb="FF00B050"/>
      <name val="Arial"/>
      <family val="2"/>
    </font>
    <font>
      <sz val="11"/>
      <color rgb="FF00B050"/>
      <name val="Courier New"/>
      <family val="3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b/>
      <i/>
      <sz val="11"/>
      <color rgb="FF00B050"/>
      <name val="Arial"/>
      <family val="2"/>
    </font>
    <font>
      <b/>
      <sz val="14"/>
      <color rgb="FF0070C0"/>
      <name val="Arial"/>
      <family val="2"/>
    </font>
    <font>
      <sz val="11"/>
      <color rgb="FF000000"/>
      <name val="Arial"/>
      <family val="2"/>
    </font>
    <font>
      <b/>
      <i/>
      <sz val="12"/>
      <color rgb="FFFF0000"/>
      <name val="Arial"/>
      <family val="2"/>
    </font>
    <font>
      <sz val="12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002060"/>
      <name val="Courier New"/>
      <family val="3"/>
    </font>
    <font>
      <sz val="8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Courier New"/>
      <family val="3"/>
    </font>
    <font>
      <b/>
      <sz val="8"/>
      <color rgb="FF00B050"/>
      <name val="Arial"/>
      <family val="2"/>
    </font>
    <font>
      <b/>
      <sz val="14"/>
      <color rgb="FF00B05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ourier New"/>
      <family val="3"/>
    </font>
    <font>
      <b/>
      <sz val="11"/>
      <color rgb="FF00FF00"/>
      <name val="Arial"/>
      <family val="2"/>
    </font>
    <font>
      <b/>
      <sz val="10"/>
      <color theme="1"/>
      <name val="Arial"/>
      <family val="2"/>
    </font>
    <font>
      <sz val="18"/>
      <color rgb="FF000080"/>
      <name val="Arial"/>
      <family val="2"/>
    </font>
    <font>
      <b/>
      <sz val="20"/>
      <color rgb="FF000080"/>
      <name val="Arial"/>
      <family val="2"/>
    </font>
    <font>
      <b/>
      <sz val="16"/>
      <color rgb="FF0070C0"/>
      <name val="Arial"/>
      <family val="2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00"/>
        <bgColor indexed="64"/>
      </patternFill>
    </fill>
  </fills>
  <borders count="1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hair"/>
      <top style="hair"/>
      <bottom/>
    </border>
    <border>
      <left/>
      <right style="thin"/>
      <top/>
      <bottom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 style="thin">
        <color indexed="23"/>
      </left>
      <right/>
      <top/>
      <bottom/>
    </border>
    <border>
      <left/>
      <right style="hair"/>
      <top/>
      <bottom>
        <color indexed="63"/>
      </bottom>
    </border>
    <border>
      <left style="hair"/>
      <right style="thin"/>
      <top/>
      <bottom style="thin"/>
    </border>
    <border>
      <left/>
      <right style="thin"/>
      <top style="hair"/>
      <bottom style="hair"/>
    </border>
    <border>
      <left/>
      <right style="hair"/>
      <top style="thin"/>
      <bottom style="hair"/>
    </border>
    <border>
      <left/>
      <right/>
      <top/>
      <bottom style="thin"/>
    </border>
    <border>
      <left style="thin">
        <color indexed="23"/>
      </left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hair"/>
      <right style="hair"/>
      <top/>
      <bottom style="hair"/>
    </border>
    <border>
      <left style="hair"/>
      <right style="thin"/>
      <top style="hair"/>
      <bottom>
        <color indexed="63"/>
      </bottom>
    </border>
    <border>
      <left/>
      <right/>
      <top/>
      <bottom style="hair"/>
    </border>
    <border>
      <left/>
      <right style="thin"/>
      <top style="hair"/>
      <bottom>
        <color indexed="63"/>
      </bottom>
    </border>
    <border>
      <left style="hair"/>
      <right style="thin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/>
    </border>
    <border>
      <left style="hair">
        <color rgb="FF000000"/>
      </left>
      <right style="hair"/>
      <top style="hair"/>
      <bottom style="hair">
        <color rgb="FF000000"/>
      </bottom>
    </border>
    <border>
      <left style="hair"/>
      <right style="hair"/>
      <top style="hair"/>
      <bottom style="hair">
        <color rgb="FF000000"/>
      </bottom>
    </border>
    <border>
      <left style="hair"/>
      <right style="thin"/>
      <top style="hair"/>
      <bottom style="hair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/>
      <right>
        <color indexed="63"/>
      </right>
      <top style="hair"/>
      <bottom style="hair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hair"/>
      <bottom style="thin"/>
    </border>
    <border>
      <left style="thin"/>
      <right/>
      <top style="hair"/>
      <bottom/>
    </border>
    <border>
      <left style="hair"/>
      <right/>
      <top/>
      <bottom style="hair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00B050"/>
      </left>
      <right/>
      <top style="thick">
        <color rgb="FF00B050"/>
      </top>
      <bottom/>
    </border>
    <border>
      <left/>
      <right/>
      <top style="thick">
        <color rgb="FF00B050"/>
      </top>
      <bottom/>
    </border>
    <border>
      <left/>
      <right style="thick">
        <color rgb="FF00B050"/>
      </right>
      <top style="thick">
        <color rgb="FF00B050"/>
      </top>
      <bottom/>
    </border>
    <border>
      <left style="thick">
        <color rgb="FF00B050"/>
      </left>
      <right/>
      <top/>
      <bottom style="thick">
        <color rgb="FF00B050"/>
      </bottom>
    </border>
    <border>
      <left/>
      <right/>
      <top/>
      <bottom style="thick">
        <color rgb="FF00B050"/>
      </bottom>
    </border>
    <border>
      <left/>
      <right style="thick">
        <color rgb="FF00B050"/>
      </right>
      <top/>
      <bottom style="thick">
        <color rgb="FF00B050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8" fillId="20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9" fillId="34" borderId="0" applyNumberFormat="0" applyBorder="0" applyAlignment="0" applyProtection="0"/>
    <xf numFmtId="0" fontId="129" fillId="35" borderId="0" applyNumberFormat="0" applyBorder="0" applyAlignment="0" applyProtection="0"/>
    <xf numFmtId="0" fontId="129" fillId="36" borderId="0" applyNumberFormat="0" applyBorder="0" applyAlignment="0" applyProtection="0"/>
    <xf numFmtId="0" fontId="129" fillId="37" borderId="0" applyNumberFormat="0" applyBorder="0" applyAlignment="0" applyProtection="0"/>
    <xf numFmtId="0" fontId="129" fillId="38" borderId="0" applyNumberFormat="0" applyBorder="0" applyAlignment="0" applyProtection="0"/>
    <xf numFmtId="0" fontId="129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129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129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129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129" fillId="57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129" fillId="58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29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130" fillId="62" borderId="1" applyNumberFormat="0" applyAlignment="0" applyProtection="0"/>
    <xf numFmtId="0" fontId="32" fillId="63" borderId="2" applyNumberFormat="0" applyAlignment="0" applyProtection="0"/>
    <xf numFmtId="0" fontId="32" fillId="64" borderId="2" applyNumberFormat="0" applyAlignment="0" applyProtection="0"/>
    <xf numFmtId="0" fontId="131" fillId="62" borderId="3" applyNumberFormat="0" applyAlignment="0" applyProtection="0"/>
    <xf numFmtId="0" fontId="33" fillId="63" borderId="4" applyNumberFormat="0" applyAlignment="0" applyProtection="0"/>
    <xf numFmtId="0" fontId="33" fillId="64" borderId="4" applyNumberFormat="0" applyAlignment="0" applyProtection="0"/>
    <xf numFmtId="0" fontId="1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3" fillId="65" borderId="3" applyNumberFormat="0" applyAlignment="0" applyProtection="0"/>
    <xf numFmtId="0" fontId="34" fillId="18" borderId="4" applyNumberFormat="0" applyAlignment="0" applyProtection="0"/>
    <xf numFmtId="0" fontId="34" fillId="19" borderId="4" applyNumberFormat="0" applyAlignment="0" applyProtection="0"/>
    <xf numFmtId="0" fontId="134" fillId="0" borderId="5" applyNumberFormat="0" applyFill="0" applyAlignment="0" applyProtection="0"/>
    <xf numFmtId="0" fontId="35" fillId="0" borderId="6" applyNumberFormat="0" applyFill="0" applyAlignment="0" applyProtection="0"/>
    <xf numFmtId="0" fontId="1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136" fillId="66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8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0" fillId="70" borderId="7" applyNumberFormat="0" applyFont="0" applyAlignment="0" applyProtection="0"/>
    <xf numFmtId="0" fontId="25" fillId="71" borderId="8" applyNumberFormat="0" applyFont="0" applyAlignment="0" applyProtection="0"/>
    <xf numFmtId="0" fontId="0" fillId="72" borderId="8" applyNumberFormat="0" applyAlignment="0" applyProtection="0"/>
    <xf numFmtId="9" fontId="0" fillId="0" borderId="0" applyFont="0" applyFill="0" applyBorder="0" applyAlignment="0" applyProtection="0"/>
    <xf numFmtId="0" fontId="139" fillId="7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4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28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41" fillId="0" borderId="0" applyNumberFormat="0" applyFill="0" applyBorder="0" applyAlignment="0" applyProtection="0"/>
    <xf numFmtId="0" fontId="142" fillId="0" borderId="9" applyNumberFormat="0" applyFill="0" applyAlignment="0" applyProtection="0"/>
    <xf numFmtId="0" fontId="41" fillId="0" borderId="10" applyNumberFormat="0" applyFill="0" applyAlignment="0" applyProtection="0"/>
    <xf numFmtId="0" fontId="143" fillId="0" borderId="11" applyNumberFormat="0" applyFill="0" applyAlignment="0" applyProtection="0"/>
    <xf numFmtId="0" fontId="42" fillId="0" borderId="12" applyNumberFormat="0" applyFill="0" applyAlignment="0" applyProtection="0"/>
    <xf numFmtId="0" fontId="144" fillId="0" borderId="13" applyNumberFormat="0" applyFill="0" applyAlignment="0" applyProtection="0"/>
    <xf numFmtId="0" fontId="43" fillId="0" borderId="14" applyNumberFormat="0" applyFill="0" applyAlignment="0" applyProtection="0"/>
    <xf numFmtId="0" fontId="1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5" fillId="0" borderId="15" applyNumberFormat="0" applyFill="0" applyAlignment="0" applyProtection="0"/>
    <xf numFmtId="0" fontId="44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7" fillId="74" borderId="17" applyNumberFormat="0" applyAlignment="0" applyProtection="0"/>
    <xf numFmtId="0" fontId="46" fillId="75" borderId="18" applyNumberFormat="0" applyAlignment="0" applyProtection="0"/>
    <xf numFmtId="0" fontId="46" fillId="76" borderId="18" applyNumberFormat="0" applyAlignment="0" applyProtection="0"/>
  </cellStyleXfs>
  <cellXfs count="94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19" xfId="0" applyFont="1" applyBorder="1" applyAlignment="1" applyProtection="1">
      <alignment horizontal="centerContinuous" vertical="center"/>
      <protection locked="0"/>
    </xf>
    <xf numFmtId="0" fontId="6" fillId="0" borderId="20" xfId="0" applyFont="1" applyBorder="1" applyAlignment="1" applyProtection="1">
      <alignment horizontal="centerContinuous" vertical="center"/>
      <protection locked="0"/>
    </xf>
    <xf numFmtId="0" fontId="6" fillId="0" borderId="21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 applyProtection="1">
      <alignment horizontal="centerContinuous" vertical="center"/>
      <protection locked="0"/>
    </xf>
    <xf numFmtId="0" fontId="0" fillId="0" borderId="21" xfId="0" applyBorder="1" applyAlignment="1" applyProtection="1">
      <alignment horizontal="centerContinuous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/>
    </xf>
    <xf numFmtId="0" fontId="14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 locked="0"/>
    </xf>
    <xf numFmtId="0" fontId="27" fillId="0" borderId="28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/>
      <protection/>
    </xf>
    <xf numFmtId="0" fontId="140" fillId="0" borderId="27" xfId="122" applyBorder="1" applyAlignment="1" applyProtection="1">
      <alignment vertical="center"/>
      <protection locked="0"/>
    </xf>
    <xf numFmtId="0" fontId="140" fillId="0" borderId="22" xfId="122" applyBorder="1" applyAlignment="1" applyProtection="1">
      <alignment horizontal="center"/>
      <protection locked="0"/>
    </xf>
    <xf numFmtId="0" fontId="140" fillId="0" borderId="22" xfId="122" applyBorder="1" applyAlignment="1" applyProtection="1">
      <alignment horizontal="center"/>
      <protection/>
    </xf>
    <xf numFmtId="0" fontId="2" fillId="0" borderId="0" xfId="122" applyFont="1" applyAlignment="1" applyProtection="1">
      <alignment horizontal="centerContinuous" vertical="center"/>
      <protection locked="0"/>
    </xf>
    <xf numFmtId="0" fontId="0" fillId="0" borderId="28" xfId="119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8" fillId="0" borderId="0" xfId="0" applyFont="1" applyBorder="1" applyAlignment="1" applyProtection="1">
      <alignment vertical="center"/>
      <protection/>
    </xf>
    <xf numFmtId="0" fontId="149" fillId="0" borderId="0" xfId="0" applyFont="1" applyBorder="1" applyAlignment="1" applyProtection="1">
      <alignment horizontal="center"/>
      <protection/>
    </xf>
    <xf numFmtId="0" fontId="15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12" fillId="0" borderId="28" xfId="119" applyFont="1" applyBorder="1" applyAlignment="1" applyProtection="1">
      <alignment horizontal="center" vertical="center"/>
      <protection locked="0"/>
    </xf>
    <xf numFmtId="0" fontId="18" fillId="0" borderId="28" xfId="119" applyFont="1" applyBorder="1" applyAlignment="1" applyProtection="1">
      <alignment horizontal="center" vertical="center"/>
      <protection/>
    </xf>
    <xf numFmtId="0" fontId="14" fillId="0" borderId="44" xfId="119" applyFont="1" applyBorder="1" applyAlignment="1" applyProtection="1">
      <alignment horizontal="center" vertical="center"/>
      <protection locked="0"/>
    </xf>
    <xf numFmtId="0" fontId="15" fillId="0" borderId="29" xfId="119" applyFont="1" applyBorder="1" applyAlignment="1" applyProtection="1">
      <alignment horizontal="center" vertical="center"/>
      <protection/>
    </xf>
    <xf numFmtId="0" fontId="14" fillId="0" borderId="45" xfId="119" applyFont="1" applyBorder="1" applyAlignment="1" applyProtection="1">
      <alignment horizontal="center" vertical="center"/>
      <protection locked="0"/>
    </xf>
    <xf numFmtId="0" fontId="13" fillId="0" borderId="28" xfId="119" applyFont="1" applyBorder="1" applyAlignment="1" applyProtection="1">
      <alignment horizontal="center" vertical="center"/>
      <protection/>
    </xf>
    <xf numFmtId="0" fontId="14" fillId="0" borderId="46" xfId="119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20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51" fillId="0" borderId="0" xfId="0" applyFont="1" applyAlignment="1" applyProtection="1">
      <alignment/>
      <protection locked="0"/>
    </xf>
    <xf numFmtId="0" fontId="152" fillId="0" borderId="0" xfId="0" applyFont="1" applyAlignment="1" applyProtection="1">
      <alignment/>
      <protection locked="0"/>
    </xf>
    <xf numFmtId="0" fontId="153" fillId="0" borderId="0" xfId="0" applyFont="1" applyAlignment="1" applyProtection="1">
      <alignment/>
      <protection locked="0"/>
    </xf>
    <xf numFmtId="0" fontId="15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2" fillId="0" borderId="36" xfId="119" applyFont="1" applyBorder="1" applyAlignment="1" applyProtection="1">
      <alignment horizontal="center" vertical="center"/>
      <protection locked="0"/>
    </xf>
    <xf numFmtId="0" fontId="0" fillId="0" borderId="36" xfId="119" applyFont="1" applyBorder="1" applyAlignment="1" applyProtection="1">
      <alignment horizontal="center" vertical="center"/>
      <protection locked="0"/>
    </xf>
    <xf numFmtId="0" fontId="18" fillId="0" borderId="36" xfId="119" applyFont="1" applyBorder="1" applyAlignment="1" applyProtection="1">
      <alignment horizontal="center" vertical="center"/>
      <protection/>
    </xf>
    <xf numFmtId="0" fontId="14" fillId="0" borderId="48" xfId="119" applyFont="1" applyBorder="1" applyAlignment="1" applyProtection="1">
      <alignment horizontal="center" vertical="center"/>
      <protection locked="0"/>
    </xf>
    <xf numFmtId="0" fontId="0" fillId="0" borderId="35" xfId="119" applyFont="1" applyBorder="1" applyAlignment="1" applyProtection="1">
      <alignment horizontal="center" vertical="center"/>
      <protection locked="0"/>
    </xf>
    <xf numFmtId="0" fontId="15" fillId="0" borderId="49" xfId="119" applyFont="1" applyBorder="1" applyAlignment="1" applyProtection="1">
      <alignment horizontal="center" vertical="center"/>
      <protection/>
    </xf>
    <xf numFmtId="0" fontId="10" fillId="0" borderId="50" xfId="119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0" borderId="51" xfId="119" applyFont="1" applyBorder="1" applyAlignment="1" applyProtection="1">
      <alignment horizontal="center" vertical="center"/>
      <protection locked="0"/>
    </xf>
    <xf numFmtId="0" fontId="15" fillId="0" borderId="38" xfId="119" applyFont="1" applyBorder="1" applyAlignment="1" applyProtection="1">
      <alignment horizontal="center" vertical="center"/>
      <protection/>
    </xf>
    <xf numFmtId="0" fontId="12" fillId="0" borderId="41" xfId="119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68" fontId="140" fillId="0" borderId="22" xfId="122" applyNumberForma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50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4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left"/>
      <protection/>
    </xf>
    <xf numFmtId="0" fontId="148" fillId="0" borderId="52" xfId="0" applyFont="1" applyFill="1" applyBorder="1" applyAlignment="1" applyProtection="1">
      <alignment vertical="center"/>
      <protection/>
    </xf>
    <xf numFmtId="0" fontId="150" fillId="0" borderId="52" xfId="0" applyFont="1" applyFill="1" applyBorder="1" applyAlignment="1" applyProtection="1">
      <alignment vertical="center"/>
      <protection/>
    </xf>
    <xf numFmtId="0" fontId="149" fillId="0" borderId="52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/>
      <protection/>
    </xf>
    <xf numFmtId="0" fontId="11" fillId="0" borderId="52" xfId="0" applyFont="1" applyFill="1" applyBorder="1" applyAlignment="1" applyProtection="1">
      <alignment vertical="center"/>
      <protection/>
    </xf>
    <xf numFmtId="0" fontId="10" fillId="0" borderId="52" xfId="0" applyFont="1" applyFill="1" applyBorder="1" applyAlignment="1" applyProtection="1">
      <alignment horizontal="left" vertical="center"/>
      <protection/>
    </xf>
    <xf numFmtId="0" fontId="18" fillId="0" borderId="52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47" xfId="0" applyFont="1" applyBorder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49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122" applyFont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0" fillId="0" borderId="28" xfId="119" applyFont="1" applyBorder="1" applyAlignment="1" applyProtection="1">
      <alignment horizontal="center" vertical="center"/>
      <protection/>
    </xf>
    <xf numFmtId="0" fontId="12" fillId="0" borderId="42" xfId="119" applyFont="1" applyBorder="1" applyAlignment="1" applyProtection="1">
      <alignment horizontal="center" vertical="center"/>
      <protection locked="0"/>
    </xf>
    <xf numFmtId="0" fontId="0" fillId="0" borderId="33" xfId="119" applyFont="1" applyBorder="1" applyAlignment="1" applyProtection="1">
      <alignment horizontal="center" vertical="center"/>
      <protection locked="0"/>
    </xf>
    <xf numFmtId="0" fontId="18" fillId="0" borderId="33" xfId="119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155" fillId="0" borderId="0" xfId="0" applyFont="1" applyAlignment="1">
      <alignment/>
    </xf>
    <xf numFmtId="0" fontId="155" fillId="0" borderId="0" xfId="0" applyFont="1" applyAlignment="1">
      <alignment horizontal="center" vertical="center"/>
    </xf>
    <xf numFmtId="0" fontId="156" fillId="0" borderId="0" xfId="0" applyFon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20" fontId="22" fillId="0" borderId="54" xfId="0" applyNumberFormat="1" applyFont="1" applyBorder="1" applyAlignment="1">
      <alignment/>
    </xf>
    <xf numFmtId="0" fontId="25" fillId="0" borderId="37" xfId="0" applyFont="1" applyBorder="1" applyAlignment="1">
      <alignment horizontal="center"/>
    </xf>
    <xf numFmtId="0" fontId="155" fillId="0" borderId="25" xfId="0" applyFont="1" applyBorder="1" applyAlignment="1">
      <alignment/>
    </xf>
    <xf numFmtId="0" fontId="25" fillId="0" borderId="55" xfId="0" applyFont="1" applyBorder="1" applyAlignment="1">
      <alignment horizontal="center" vertical="center"/>
    </xf>
    <xf numFmtId="20" fontId="22" fillId="0" borderId="30" xfId="0" applyNumberFormat="1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66" fontId="22" fillId="0" borderId="56" xfId="0" applyNumberFormat="1" applyFont="1" applyBorder="1" applyAlignment="1">
      <alignment horizontal="center" vertical="center"/>
    </xf>
    <xf numFmtId="0" fontId="157" fillId="0" borderId="0" xfId="0" applyFont="1" applyAlignment="1">
      <alignment horizontal="center"/>
    </xf>
    <xf numFmtId="166" fontId="22" fillId="0" borderId="25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2" fillId="0" borderId="32" xfId="0" applyNumberFormat="1" applyFont="1" applyBorder="1" applyAlignment="1">
      <alignment horizontal="center" vertical="center"/>
    </xf>
    <xf numFmtId="0" fontId="15" fillId="0" borderId="34" xfId="119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40" fillId="0" borderId="54" xfId="122" applyBorder="1" applyAlignment="1" applyProtection="1">
      <alignment horizontal="center"/>
      <protection locked="0"/>
    </xf>
    <xf numFmtId="0" fontId="140" fillId="0" borderId="54" xfId="122" applyBorder="1" applyAlignment="1" applyProtection="1">
      <alignment horizontal="center"/>
      <protection/>
    </xf>
    <xf numFmtId="168" fontId="140" fillId="0" borderId="54" xfId="122" applyNumberFormat="1" applyBorder="1" applyAlignment="1" applyProtection="1">
      <alignment horizontal="center"/>
      <protection/>
    </xf>
    <xf numFmtId="0" fontId="140" fillId="0" borderId="57" xfId="122" applyBorder="1" applyAlignment="1" applyProtection="1">
      <alignment horizontal="center"/>
      <protection locked="0"/>
    </xf>
    <xf numFmtId="0" fontId="140" fillId="0" borderId="57" xfId="122" applyBorder="1" applyAlignment="1" applyProtection="1">
      <alignment horizontal="center"/>
      <protection/>
    </xf>
    <xf numFmtId="168" fontId="140" fillId="0" borderId="57" xfId="122" applyNumberFormat="1" applyBorder="1" applyAlignment="1" applyProtection="1">
      <alignment horizontal="center"/>
      <protection/>
    </xf>
    <xf numFmtId="168" fontId="140" fillId="0" borderId="58" xfId="122" applyNumberFormat="1" applyBorder="1" applyAlignment="1" applyProtection="1">
      <alignment horizontal="center"/>
      <protection/>
    </xf>
    <xf numFmtId="168" fontId="140" fillId="0" borderId="56" xfId="122" applyNumberFormat="1" applyBorder="1" applyAlignment="1" applyProtection="1">
      <alignment horizontal="center"/>
      <protection/>
    </xf>
    <xf numFmtId="0" fontId="140" fillId="0" borderId="0" xfId="122" applyProtection="1">
      <alignment/>
      <protection locked="0"/>
    </xf>
    <xf numFmtId="0" fontId="140" fillId="0" borderId="0" xfId="122" applyAlignment="1" applyProtection="1">
      <alignment horizontal="centerContinuous"/>
      <protection locked="0"/>
    </xf>
    <xf numFmtId="168" fontId="140" fillId="0" borderId="0" xfId="122" applyNumberFormat="1" applyAlignment="1" applyProtection="1">
      <alignment horizontal="centerContinuous"/>
      <protection locked="0"/>
    </xf>
    <xf numFmtId="1" fontId="140" fillId="0" borderId="0" xfId="122" applyNumberFormat="1" applyAlignment="1" applyProtection="1">
      <alignment horizontal="centerContinuous"/>
      <protection locked="0"/>
    </xf>
    <xf numFmtId="0" fontId="140" fillId="0" borderId="0" xfId="122" applyAlignment="1" applyProtection="1">
      <alignment horizontal="center"/>
      <protection locked="0"/>
    </xf>
    <xf numFmtId="168" fontId="140" fillId="0" borderId="0" xfId="122" applyNumberFormat="1" applyAlignment="1" applyProtection="1">
      <alignment horizontal="center"/>
      <protection locked="0"/>
    </xf>
    <xf numFmtId="1" fontId="140" fillId="0" borderId="0" xfId="122" applyNumberFormat="1" applyProtection="1">
      <alignment/>
      <protection locked="0"/>
    </xf>
    <xf numFmtId="0" fontId="140" fillId="0" borderId="0" xfId="122" applyBorder="1" applyProtection="1">
      <alignment/>
      <protection locked="0"/>
    </xf>
    <xf numFmtId="0" fontId="140" fillId="0" borderId="0" xfId="122" applyBorder="1" applyAlignment="1" applyProtection="1">
      <alignment horizontal="center"/>
      <protection locked="0"/>
    </xf>
    <xf numFmtId="168" fontId="140" fillId="0" borderId="0" xfId="122" applyNumberFormat="1" applyBorder="1" applyAlignment="1" applyProtection="1">
      <alignment horizontal="center"/>
      <protection locked="0"/>
    </xf>
    <xf numFmtId="1" fontId="140" fillId="0" borderId="0" xfId="122" applyNumberFormat="1" applyFill="1" applyBorder="1" applyAlignment="1" applyProtection="1">
      <alignment horizontal="center"/>
      <protection locked="0"/>
    </xf>
    <xf numFmtId="0" fontId="158" fillId="0" borderId="0" xfId="122" applyFont="1" applyProtection="1">
      <alignment/>
      <protection locked="0"/>
    </xf>
    <xf numFmtId="0" fontId="140" fillId="0" borderId="56" xfId="122" applyBorder="1" applyAlignment="1" applyProtection="1">
      <alignment vertical="center"/>
      <protection locked="0"/>
    </xf>
    <xf numFmtId="0" fontId="140" fillId="0" borderId="0" xfId="122" applyFill="1" applyBorder="1" applyAlignment="1" applyProtection="1">
      <alignment horizontal="center"/>
      <protection locked="0"/>
    </xf>
    <xf numFmtId="0" fontId="140" fillId="0" borderId="0" xfId="122" applyFill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0" fillId="0" borderId="0" xfId="122" applyProtection="1">
      <alignment/>
      <protection/>
    </xf>
    <xf numFmtId="0" fontId="29" fillId="0" borderId="0" xfId="119" applyFont="1" applyAlignment="1" applyProtection="1">
      <alignment vertical="center"/>
      <protection locked="0"/>
    </xf>
    <xf numFmtId="0" fontId="0" fillId="0" borderId="0" xfId="119" applyFont="1" applyAlignment="1" applyProtection="1">
      <alignment horizontal="center"/>
      <protection locked="0"/>
    </xf>
    <xf numFmtId="0" fontId="0" fillId="0" borderId="0" xfId="119" applyFont="1" applyProtection="1">
      <alignment/>
      <protection locked="0"/>
    </xf>
    <xf numFmtId="0" fontId="3" fillId="0" borderId="0" xfId="119" applyFont="1" applyAlignment="1" applyProtection="1">
      <alignment vertical="center"/>
      <protection locked="0"/>
    </xf>
    <xf numFmtId="0" fontId="3" fillId="0" borderId="0" xfId="119" applyFont="1" applyProtection="1">
      <alignment/>
      <protection locked="0"/>
    </xf>
    <xf numFmtId="0" fontId="5" fillId="0" borderId="19" xfId="119" applyFont="1" applyBorder="1" applyAlignment="1" applyProtection="1">
      <alignment horizontal="centerContinuous" vertical="center"/>
      <protection locked="0"/>
    </xf>
    <xf numFmtId="0" fontId="5" fillId="0" borderId="20" xfId="119" applyFont="1" applyBorder="1" applyAlignment="1" applyProtection="1">
      <alignment horizontal="centerContinuous" vertical="center"/>
      <protection locked="0"/>
    </xf>
    <xf numFmtId="0" fontId="3" fillId="0" borderId="19" xfId="119" applyFont="1" applyBorder="1" applyAlignment="1" applyProtection="1">
      <alignment horizontal="centerContinuous" vertical="center"/>
      <protection locked="0"/>
    </xf>
    <xf numFmtId="0" fontId="3" fillId="0" borderId="20" xfId="119" applyFont="1" applyBorder="1" applyAlignment="1" applyProtection="1">
      <alignment horizontal="centerContinuous" vertical="center"/>
      <protection locked="0"/>
    </xf>
    <xf numFmtId="0" fontId="3" fillId="0" borderId="21" xfId="119" applyFont="1" applyBorder="1" applyAlignment="1" applyProtection="1">
      <alignment horizontal="centerContinuous" vertical="center"/>
      <protection locked="0"/>
    </xf>
    <xf numFmtId="0" fontId="7" fillId="0" borderId="56" xfId="119" applyFont="1" applyBorder="1" applyAlignment="1" applyProtection="1">
      <alignment horizontal="center" vertical="center"/>
      <protection locked="0"/>
    </xf>
    <xf numFmtId="0" fontId="7" fillId="0" borderId="35" xfId="119" applyFont="1" applyBorder="1" applyAlignment="1" applyProtection="1">
      <alignment vertical="center"/>
      <protection locked="0"/>
    </xf>
    <xf numFmtId="0" fontId="7" fillId="0" borderId="59" xfId="119" applyFont="1" applyBorder="1" applyAlignment="1" applyProtection="1">
      <alignment vertical="center"/>
      <protection locked="0"/>
    </xf>
    <xf numFmtId="0" fontId="8" fillId="0" borderId="59" xfId="119" applyFont="1" applyBorder="1" applyAlignment="1" applyProtection="1">
      <alignment horizontal="center" vertical="center" wrapText="1"/>
      <protection locked="0"/>
    </xf>
    <xf numFmtId="0" fontId="7" fillId="0" borderId="35" xfId="119" applyFont="1" applyBorder="1" applyAlignment="1" applyProtection="1">
      <alignment horizontal="center" vertical="center"/>
      <protection locked="0"/>
    </xf>
    <xf numFmtId="0" fontId="7" fillId="0" borderId="46" xfId="119" applyFont="1" applyBorder="1" applyAlignment="1" applyProtection="1">
      <alignment horizontal="center" vertical="center"/>
      <protection locked="0"/>
    </xf>
    <xf numFmtId="0" fontId="7" fillId="0" borderId="59" xfId="119" applyFont="1" applyBorder="1" applyAlignment="1" applyProtection="1">
      <alignment horizontal="center" vertical="center"/>
      <protection locked="0"/>
    </xf>
    <xf numFmtId="0" fontId="7" fillId="0" borderId="60" xfId="119" applyFont="1" applyBorder="1" applyAlignment="1" applyProtection="1">
      <alignment horizontal="center" vertical="center"/>
      <protection locked="0"/>
    </xf>
    <xf numFmtId="0" fontId="10" fillId="0" borderId="31" xfId="119" applyFont="1" applyBorder="1" applyAlignment="1" applyProtection="1">
      <alignment horizontal="center" vertical="center"/>
      <protection locked="0"/>
    </xf>
    <xf numFmtId="20" fontId="10" fillId="0" borderId="27" xfId="119" applyNumberFormat="1" applyFont="1" applyBorder="1" applyAlignment="1" applyProtection="1">
      <alignment horizontal="center" vertical="center"/>
      <protection locked="0"/>
    </xf>
    <xf numFmtId="0" fontId="15" fillId="0" borderId="60" xfId="119" applyFont="1" applyBorder="1" applyAlignment="1" applyProtection="1">
      <alignment horizontal="center" vertical="center"/>
      <protection locked="0"/>
    </xf>
    <xf numFmtId="0" fontId="10" fillId="0" borderId="30" xfId="119" applyFont="1" applyBorder="1" applyAlignment="1" applyProtection="1">
      <alignment horizontal="center" vertical="center"/>
      <protection locked="0"/>
    </xf>
    <xf numFmtId="20" fontId="10" fillId="0" borderId="30" xfId="119" applyNumberFormat="1" applyFont="1" applyBorder="1" applyAlignment="1" applyProtection="1">
      <alignment horizontal="center" vertical="center"/>
      <protection locked="0"/>
    </xf>
    <xf numFmtId="20" fontId="10" fillId="0" borderId="31" xfId="119" applyNumberFormat="1" applyFont="1" applyBorder="1" applyAlignment="1" applyProtection="1">
      <alignment horizontal="center" vertical="center"/>
      <protection locked="0"/>
    </xf>
    <xf numFmtId="20" fontId="10" fillId="0" borderId="61" xfId="119" applyNumberFormat="1" applyFont="1" applyBorder="1" applyAlignment="1" applyProtection="1">
      <alignment horizontal="center" vertical="center"/>
      <protection locked="0"/>
    </xf>
    <xf numFmtId="0" fontId="15" fillId="0" borderId="0" xfId="119" applyFont="1" applyBorder="1" applyAlignment="1" applyProtection="1">
      <alignment horizontal="center" vertical="center"/>
      <protection locked="0"/>
    </xf>
    <xf numFmtId="0" fontId="10" fillId="0" borderId="32" xfId="119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140" fillId="0" borderId="52" xfId="122" applyBorder="1" applyProtection="1">
      <alignment/>
      <protection locked="0"/>
    </xf>
    <xf numFmtId="0" fontId="140" fillId="0" borderId="52" xfId="122" applyBorder="1" applyAlignment="1" applyProtection="1">
      <alignment horizontal="center"/>
      <protection locked="0"/>
    </xf>
    <xf numFmtId="168" fontId="140" fillId="0" borderId="52" xfId="122" applyNumberFormat="1" applyBorder="1" applyAlignment="1" applyProtection="1">
      <alignment horizontal="center"/>
      <protection locked="0"/>
    </xf>
    <xf numFmtId="0" fontId="140" fillId="0" borderId="52" xfId="122" applyFill="1" applyBorder="1" applyAlignment="1" applyProtection="1">
      <alignment horizontal="center"/>
      <protection locked="0"/>
    </xf>
    <xf numFmtId="0" fontId="140" fillId="0" borderId="62" xfId="122" applyBorder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56" xfId="122" applyFont="1" applyBorder="1" applyAlignment="1" applyProtection="1">
      <alignment vertical="center"/>
      <protection locked="0"/>
    </xf>
    <xf numFmtId="0" fontId="140" fillId="0" borderId="0" xfId="122" applyAlignment="1" applyProtection="1">
      <alignment horizontal="center" vertical="center"/>
      <protection locked="0"/>
    </xf>
    <xf numFmtId="0" fontId="140" fillId="0" borderId="20" xfId="122" applyBorder="1" applyAlignment="1" applyProtection="1">
      <alignment horizontal="center"/>
      <protection locked="0"/>
    </xf>
    <xf numFmtId="0" fontId="159" fillId="0" borderId="0" xfId="122" applyFont="1" applyProtection="1">
      <alignment/>
      <protection locked="0"/>
    </xf>
    <xf numFmtId="0" fontId="160" fillId="0" borderId="0" xfId="122" applyFont="1" applyProtection="1">
      <alignment/>
      <protection locked="0"/>
    </xf>
    <xf numFmtId="0" fontId="2" fillId="0" borderId="0" xfId="119" applyFont="1" applyAlignment="1" applyProtection="1">
      <alignment horizontal="centerContinuous" vertical="center"/>
      <protection locked="0"/>
    </xf>
    <xf numFmtId="0" fontId="7" fillId="0" borderId="26" xfId="119" applyFont="1" applyBorder="1" applyAlignment="1" applyProtection="1">
      <alignment horizontal="center" vertical="center"/>
      <protection locked="0"/>
    </xf>
    <xf numFmtId="0" fontId="7" fillId="0" borderId="63" xfId="119" applyFont="1" applyBorder="1" applyAlignment="1" applyProtection="1">
      <alignment horizontal="center" vertical="center"/>
      <protection locked="0"/>
    </xf>
    <xf numFmtId="0" fontId="7" fillId="0" borderId="21" xfId="119" applyFont="1" applyBorder="1" applyAlignment="1" applyProtection="1">
      <alignment horizontal="center" vertical="center"/>
      <protection locked="0"/>
    </xf>
    <xf numFmtId="0" fontId="7" fillId="0" borderId="0" xfId="119" applyFont="1" applyBorder="1" applyAlignment="1" applyProtection="1">
      <alignment horizontal="center" vertical="center"/>
      <protection locked="0"/>
    </xf>
    <xf numFmtId="0" fontId="25" fillId="0" borderId="0" xfId="131">
      <alignment/>
      <protection/>
    </xf>
    <xf numFmtId="0" fontId="15" fillId="0" borderId="50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161" fillId="0" borderId="28" xfId="0" applyFont="1" applyFill="1" applyBorder="1" applyAlignment="1" applyProtection="1">
      <alignment horizontal="center" vertical="center"/>
      <protection locked="0"/>
    </xf>
    <xf numFmtId="0" fontId="161" fillId="0" borderId="33" xfId="0" applyFont="1" applyFill="1" applyBorder="1" applyAlignment="1" applyProtection="1">
      <alignment horizontal="center" vertical="center"/>
      <protection locked="0"/>
    </xf>
    <xf numFmtId="0" fontId="10" fillId="0" borderId="0" xfId="119" applyFont="1" applyBorder="1" applyAlignment="1" applyProtection="1">
      <alignment horizontal="center" vertical="center"/>
      <protection locked="0"/>
    </xf>
    <xf numFmtId="20" fontId="10" fillId="0" borderId="0" xfId="119" applyNumberFormat="1" applyFont="1" applyBorder="1" applyAlignment="1" applyProtection="1">
      <alignment horizontal="center" vertical="center"/>
      <protection locked="0"/>
    </xf>
    <xf numFmtId="0" fontId="11" fillId="0" borderId="0" xfId="119" applyFont="1" applyFill="1" applyBorder="1" applyAlignment="1" applyProtection="1">
      <alignment vertical="center"/>
      <protection locked="0"/>
    </xf>
    <xf numFmtId="0" fontId="10" fillId="0" borderId="0" xfId="119" applyFont="1" applyFill="1" applyBorder="1" applyAlignment="1" applyProtection="1">
      <alignment vertical="center"/>
      <protection locked="0"/>
    </xf>
    <xf numFmtId="0" fontId="162" fillId="0" borderId="0" xfId="0" applyFont="1" applyAlignment="1" applyProtection="1">
      <alignment horizontal="left" vertical="center"/>
      <protection locked="0"/>
    </xf>
    <xf numFmtId="0" fontId="140" fillId="0" borderId="64" xfId="122" applyBorder="1" applyAlignment="1" applyProtection="1">
      <alignment vertical="center"/>
      <protection locked="0"/>
    </xf>
    <xf numFmtId="0" fontId="160" fillId="0" borderId="0" xfId="119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center" vertical="center"/>
      <protection/>
    </xf>
    <xf numFmtId="0" fontId="160" fillId="0" borderId="0" xfId="122" applyFont="1" applyFill="1" applyProtection="1">
      <alignment/>
      <protection locked="0"/>
    </xf>
    <xf numFmtId="0" fontId="163" fillId="0" borderId="0" xfId="122" applyFont="1" applyProtection="1">
      <alignment/>
      <protection locked="0"/>
    </xf>
    <xf numFmtId="0" fontId="153" fillId="0" borderId="0" xfId="122" applyFont="1" applyAlignment="1" applyProtection="1">
      <alignment horizontal="center"/>
      <protection locked="0"/>
    </xf>
    <xf numFmtId="20" fontId="10" fillId="0" borderId="56" xfId="119" applyNumberFormat="1" applyFont="1" applyBorder="1" applyAlignment="1" applyProtection="1">
      <alignment horizontal="center" vertical="center"/>
      <protection locked="0"/>
    </xf>
    <xf numFmtId="0" fontId="18" fillId="0" borderId="35" xfId="119" applyFont="1" applyBorder="1" applyAlignment="1" applyProtection="1">
      <alignment horizontal="center" vertical="center"/>
      <protection/>
    </xf>
    <xf numFmtId="0" fontId="11" fillId="0" borderId="0" xfId="119" applyFont="1" applyBorder="1" applyAlignment="1" applyProtection="1">
      <alignment vertical="center"/>
      <protection locked="0"/>
    </xf>
    <xf numFmtId="0" fontId="156" fillId="0" borderId="0" xfId="119" applyFont="1" applyBorder="1" applyAlignment="1" applyProtection="1">
      <alignment vertical="center"/>
      <protection locked="0"/>
    </xf>
    <xf numFmtId="0" fontId="12" fillId="0" borderId="44" xfId="119" applyFont="1" applyBorder="1" applyAlignment="1" applyProtection="1">
      <alignment horizontal="center" vertical="center"/>
      <protection locked="0"/>
    </xf>
    <xf numFmtId="0" fontId="12" fillId="77" borderId="65" xfId="119" applyFont="1" applyFill="1" applyBorder="1" applyAlignment="1" applyProtection="1">
      <alignment horizontal="center" vertical="center"/>
      <protection locked="0"/>
    </xf>
    <xf numFmtId="0" fontId="0" fillId="77" borderId="65" xfId="119" applyFont="1" applyFill="1" applyBorder="1" applyAlignment="1" applyProtection="1">
      <alignment horizontal="center" vertical="center"/>
      <protection locked="0"/>
    </xf>
    <xf numFmtId="0" fontId="0" fillId="77" borderId="66" xfId="119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78" borderId="0" xfId="0" applyFont="1" applyFill="1" applyAlignment="1" applyProtection="1">
      <alignment/>
      <protection locked="0"/>
    </xf>
    <xf numFmtId="0" fontId="0" fillId="78" borderId="0" xfId="0" applyFont="1" applyFill="1" applyAlignment="1" applyProtection="1">
      <alignment/>
      <protection locked="0"/>
    </xf>
    <xf numFmtId="0" fontId="152" fillId="78" borderId="0" xfId="0" applyFont="1" applyFill="1" applyAlignment="1" applyProtection="1">
      <alignment/>
      <protection locked="0"/>
    </xf>
    <xf numFmtId="0" fontId="152" fillId="78" borderId="0" xfId="0" applyFont="1" applyFill="1" applyBorder="1" applyAlignment="1" applyProtection="1">
      <alignment/>
      <protection locked="0"/>
    </xf>
    <xf numFmtId="0" fontId="152" fillId="78" borderId="47" xfId="0" applyFont="1" applyFill="1" applyBorder="1" applyAlignment="1" applyProtection="1">
      <alignment/>
      <protection locked="0"/>
    </xf>
    <xf numFmtId="0" fontId="4" fillId="78" borderId="0" xfId="0" applyFont="1" applyFill="1" applyAlignment="1" applyProtection="1">
      <alignment/>
      <protection locked="0"/>
    </xf>
    <xf numFmtId="0" fontId="154" fillId="78" borderId="0" xfId="0" applyFont="1" applyFill="1" applyAlignment="1" applyProtection="1">
      <alignment/>
      <protection locked="0"/>
    </xf>
    <xf numFmtId="14" fontId="4" fillId="78" borderId="0" xfId="0" applyNumberFormat="1" applyFont="1" applyFill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7" fillId="0" borderId="34" xfId="0" applyFont="1" applyBorder="1" applyAlignment="1" applyProtection="1">
      <alignment horizontal="center" vertical="center"/>
      <protection/>
    </xf>
    <xf numFmtId="0" fontId="164" fillId="0" borderId="0" xfId="0" applyFont="1" applyFill="1" applyAlignment="1" applyProtection="1">
      <alignment vertical="center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6" fillId="0" borderId="6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48" fillId="0" borderId="0" xfId="0" applyFont="1" applyFill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155" fillId="0" borderId="0" xfId="0" applyFont="1" applyBorder="1" applyAlignment="1">
      <alignment/>
    </xf>
    <xf numFmtId="20" fontId="22" fillId="0" borderId="32" xfId="0" applyNumberFormat="1" applyFont="1" applyBorder="1" applyAlignment="1">
      <alignment/>
    </xf>
    <xf numFmtId="20" fontId="10" fillId="0" borderId="32" xfId="119" applyNumberFormat="1" applyFont="1" applyBorder="1" applyAlignment="1" applyProtection="1">
      <alignment horizontal="center" vertical="center"/>
      <protection locked="0"/>
    </xf>
    <xf numFmtId="0" fontId="15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54" fillId="0" borderId="0" xfId="119" applyFont="1" applyFill="1" applyBorder="1" applyAlignment="1" applyProtection="1">
      <alignment vertical="center"/>
      <protection locked="0"/>
    </xf>
    <xf numFmtId="0" fontId="25" fillId="0" borderId="22" xfId="131" applyFont="1" applyBorder="1" applyAlignment="1">
      <alignment horizontal="center" vertical="center"/>
      <protection/>
    </xf>
    <xf numFmtId="0" fontId="25" fillId="0" borderId="0" xfId="131" applyFont="1" applyBorder="1" applyAlignment="1">
      <alignment horizontal="center"/>
      <protection/>
    </xf>
    <xf numFmtId="0" fontId="25" fillId="0" borderId="0" xfId="131" applyBorder="1" applyAlignment="1">
      <alignment horizontal="left" indent="1"/>
      <protection/>
    </xf>
    <xf numFmtId="0" fontId="25" fillId="0" borderId="0" xfId="131" applyBorder="1" applyAlignment="1">
      <alignment horizontal="center"/>
      <protection/>
    </xf>
    <xf numFmtId="0" fontId="25" fillId="0" borderId="0" xfId="131" applyBorder="1" applyAlignment="1">
      <alignment horizontal="center" vertical="center"/>
      <protection/>
    </xf>
    <xf numFmtId="0" fontId="58" fillId="0" borderId="0" xfId="131" applyFont="1" applyBorder="1" applyAlignment="1">
      <alignment horizontal="center"/>
      <protection/>
    </xf>
    <xf numFmtId="0" fontId="165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54" fillId="0" borderId="0" xfId="0" applyFont="1" applyBorder="1" applyAlignment="1" applyProtection="1">
      <alignment/>
      <protection locked="0"/>
    </xf>
    <xf numFmtId="0" fontId="29" fillId="0" borderId="0" xfId="119" applyFont="1" applyAlignment="1" applyProtection="1">
      <alignment horizontal="centerContinuous" vertical="center"/>
      <protection locked="0"/>
    </xf>
    <xf numFmtId="0" fontId="25" fillId="0" borderId="0" xfId="131" applyAlignment="1">
      <alignment horizontal="center" vertical="center"/>
      <protection/>
    </xf>
    <xf numFmtId="0" fontId="60" fillId="0" borderId="0" xfId="131" applyFont="1" applyAlignment="1">
      <alignment horizontal="center" vertical="center"/>
      <protection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62" fillId="0" borderId="0" xfId="130" applyFont="1">
      <alignment/>
      <protection/>
    </xf>
    <xf numFmtId="0" fontId="62" fillId="0" borderId="0" xfId="130" applyFont="1" applyAlignment="1">
      <alignment horizontal="center"/>
      <protection/>
    </xf>
    <xf numFmtId="0" fontId="25" fillId="0" borderId="22" xfId="131" applyBorder="1" applyAlignment="1">
      <alignment horizontal="left" indent="1"/>
      <protection/>
    </xf>
    <xf numFmtId="0" fontId="166" fillId="0" borderId="22" xfId="131" applyFont="1" applyBorder="1" applyAlignment="1">
      <alignment horizontal="center" vertical="center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167" fillId="0" borderId="0" xfId="0" applyFont="1" applyAlignment="1" applyProtection="1">
      <alignment horizontal="center"/>
      <protection locked="0"/>
    </xf>
    <xf numFmtId="0" fontId="25" fillId="0" borderId="70" xfId="13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 wrapText="1"/>
    </xf>
    <xf numFmtId="0" fontId="168" fillId="0" borderId="71" xfId="0" applyFont="1" applyBorder="1" applyAlignment="1">
      <alignment horizontal="center" vertical="center" wrapText="1"/>
    </xf>
    <xf numFmtId="0" fontId="168" fillId="0" borderId="28" xfId="0" applyFont="1" applyBorder="1" applyAlignment="1">
      <alignment horizontal="center" vertical="center" wrapText="1"/>
    </xf>
    <xf numFmtId="20" fontId="0" fillId="0" borderId="0" xfId="0" applyNumberFormat="1" applyAlignment="1" applyProtection="1">
      <alignment/>
      <protection locked="0"/>
    </xf>
    <xf numFmtId="0" fontId="153" fillId="0" borderId="0" xfId="0" applyFont="1" applyAlignment="1" applyProtection="1">
      <alignment vertical="center"/>
      <protection locked="0"/>
    </xf>
    <xf numFmtId="0" fontId="20" fillId="0" borderId="72" xfId="0" applyFont="1" applyBorder="1" applyAlignment="1" applyProtection="1">
      <alignment horizontal="center" vertical="center"/>
      <protection/>
    </xf>
    <xf numFmtId="0" fontId="12" fillId="0" borderId="41" xfId="119" applyFont="1" applyBorder="1" applyAlignment="1" applyProtection="1">
      <alignment horizontal="left" vertical="center"/>
      <protection locked="0"/>
    </xf>
    <xf numFmtId="0" fontId="14" fillId="0" borderId="28" xfId="119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/>
    </xf>
    <xf numFmtId="0" fontId="169" fillId="0" borderId="0" xfId="0" applyFont="1" applyAlignment="1">
      <alignment/>
    </xf>
    <xf numFmtId="0" fontId="18" fillId="79" borderId="0" xfId="0" applyFont="1" applyFill="1" applyAlignment="1" applyProtection="1">
      <alignment horizontal="center" vertical="center"/>
      <protection locked="0"/>
    </xf>
    <xf numFmtId="0" fontId="170" fillId="0" borderId="0" xfId="0" applyFont="1" applyAlignment="1">
      <alignment/>
    </xf>
    <xf numFmtId="0" fontId="171" fillId="0" borderId="0" xfId="0" applyFont="1" applyAlignment="1">
      <alignment/>
    </xf>
    <xf numFmtId="0" fontId="12" fillId="0" borderId="71" xfId="119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50" fillId="0" borderId="0" xfId="122" applyFont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0" fontId="10" fillId="0" borderId="30" xfId="0" applyFont="1" applyFill="1" applyBorder="1" applyAlignment="1" applyProtection="1">
      <alignment vertical="center"/>
      <protection locked="0"/>
    </xf>
    <xf numFmtId="0" fontId="10" fillId="0" borderId="55" xfId="0" applyFont="1" applyFill="1" applyBorder="1" applyAlignment="1" applyProtection="1">
      <alignment vertical="center"/>
      <protection locked="0"/>
    </xf>
    <xf numFmtId="0" fontId="10" fillId="0" borderId="30" xfId="119" applyFont="1" applyFill="1" applyBorder="1" applyAlignment="1" applyProtection="1">
      <alignment vertical="center"/>
      <protection locked="0"/>
    </xf>
    <xf numFmtId="0" fontId="151" fillId="0" borderId="0" xfId="122" applyFont="1" applyFill="1" applyProtection="1">
      <alignment/>
      <protection locked="0"/>
    </xf>
    <xf numFmtId="0" fontId="10" fillId="0" borderId="55" xfId="119" applyFont="1" applyFill="1" applyBorder="1" applyAlignment="1" applyProtection="1">
      <alignment vertical="center"/>
      <protection locked="0"/>
    </xf>
    <xf numFmtId="1" fontId="140" fillId="0" borderId="0" xfId="122" applyNumberFormat="1" applyFill="1" applyBorder="1" applyAlignment="1" applyProtection="1">
      <alignment horizontal="center" vertical="center"/>
      <protection locked="0"/>
    </xf>
    <xf numFmtId="0" fontId="140" fillId="0" borderId="0" xfId="122" applyFill="1" applyBorder="1" applyAlignment="1" applyProtection="1">
      <alignment horizontal="center" vertical="center"/>
      <protection locked="0"/>
    </xf>
    <xf numFmtId="1" fontId="140" fillId="0" borderId="60" xfId="122" applyNumberFormat="1" applyFill="1" applyBorder="1" applyAlignment="1" applyProtection="1">
      <alignment horizontal="center" vertical="center"/>
      <protection locked="0"/>
    </xf>
    <xf numFmtId="0" fontId="140" fillId="0" borderId="0" xfId="122" applyFill="1" applyBorder="1" applyProtection="1">
      <alignment/>
      <protection locked="0"/>
    </xf>
    <xf numFmtId="1" fontId="140" fillId="0" borderId="25" xfId="122" applyNumberFormat="1" applyFill="1" applyBorder="1" applyAlignment="1" applyProtection="1">
      <alignment horizontal="center" vertical="center"/>
      <protection locked="0"/>
    </xf>
    <xf numFmtId="1" fontId="30" fillId="0" borderId="0" xfId="122" applyNumberFormat="1" applyFont="1" applyFill="1" applyBorder="1" applyAlignment="1" applyProtection="1">
      <alignment horizontal="center" vertical="center"/>
      <protection locked="0"/>
    </xf>
    <xf numFmtId="1" fontId="30" fillId="0" borderId="60" xfId="122" applyNumberFormat="1" applyFont="1" applyFill="1" applyBorder="1" applyAlignment="1" applyProtection="1">
      <alignment horizontal="center" vertical="center"/>
      <protection locked="0"/>
    </xf>
    <xf numFmtId="0" fontId="161" fillId="0" borderId="31" xfId="0" applyFont="1" applyFill="1" applyBorder="1" applyAlignment="1" applyProtection="1">
      <alignment vertical="center"/>
      <protection locked="0"/>
    </xf>
    <xf numFmtId="0" fontId="10" fillId="0" borderId="31" xfId="119" applyFont="1" applyFill="1" applyBorder="1" applyAlignment="1" applyProtection="1">
      <alignment vertical="center"/>
      <protection locked="0"/>
    </xf>
    <xf numFmtId="0" fontId="161" fillId="0" borderId="55" xfId="0" applyFont="1" applyFill="1" applyBorder="1" applyAlignment="1" applyProtection="1">
      <alignment vertical="center"/>
      <protection locked="0"/>
    </xf>
    <xf numFmtId="0" fontId="161" fillId="0" borderId="30" xfId="0" applyFont="1" applyFill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0" fillId="0" borderId="0" xfId="0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140" fillId="0" borderId="0" xfId="122" applyAlignment="1" applyProtection="1">
      <alignment horizontal="centerContinuous" vertical="center"/>
      <protection locked="0"/>
    </xf>
    <xf numFmtId="0" fontId="140" fillId="0" borderId="0" xfId="122" applyAlignment="1" applyProtection="1">
      <alignment vertical="center"/>
      <protection locked="0"/>
    </xf>
    <xf numFmtId="0" fontId="10" fillId="0" borderId="74" xfId="0" applyFont="1" applyBorder="1" applyAlignment="1" applyProtection="1">
      <alignment vertical="center"/>
      <protection locked="0"/>
    </xf>
    <xf numFmtId="0" fontId="10" fillId="7" borderId="74" xfId="0" applyFont="1" applyFill="1" applyBorder="1" applyAlignment="1" applyProtection="1">
      <alignment vertical="center"/>
      <protection locked="0"/>
    </xf>
    <xf numFmtId="0" fontId="10" fillId="7" borderId="30" xfId="0" applyFont="1" applyFill="1" applyBorder="1" applyAlignment="1" applyProtection="1">
      <alignment vertical="center"/>
      <protection locked="0"/>
    </xf>
    <xf numFmtId="0" fontId="21" fillId="0" borderId="38" xfId="0" applyFont="1" applyBorder="1" applyAlignment="1" applyProtection="1">
      <alignment horizontal="center" vertical="center"/>
      <protection/>
    </xf>
    <xf numFmtId="0" fontId="12" fillId="0" borderId="42" xfId="119" applyFont="1" applyBorder="1" applyAlignment="1" applyProtection="1">
      <alignment horizontal="left" vertical="center"/>
      <protection locked="0"/>
    </xf>
    <xf numFmtId="0" fontId="161" fillId="0" borderId="30" xfId="0" applyFont="1" applyBorder="1" applyAlignment="1">
      <alignment vertical="center"/>
    </xf>
    <xf numFmtId="0" fontId="10" fillId="7" borderId="50" xfId="0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0" fontId="0" fillId="0" borderId="67" xfId="0" applyFont="1" applyBorder="1" applyAlignment="1">
      <alignment horizontal="center" vertical="center" wrapText="1"/>
    </xf>
    <xf numFmtId="0" fontId="10" fillId="0" borderId="32" xfId="119" applyFont="1" applyFill="1" applyBorder="1" applyAlignment="1" applyProtection="1">
      <alignment vertical="center"/>
      <protection locked="0"/>
    </xf>
    <xf numFmtId="0" fontId="11" fillId="0" borderId="3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7" borderId="31" xfId="0" applyFont="1" applyFill="1" applyBorder="1" applyAlignment="1">
      <alignment vertical="center"/>
    </xf>
    <xf numFmtId="0" fontId="10" fillId="0" borderId="31" xfId="0" applyFont="1" applyFill="1" applyBorder="1" applyAlignment="1" applyProtection="1">
      <alignment vertical="center"/>
      <protection locked="0"/>
    </xf>
    <xf numFmtId="0" fontId="26" fillId="0" borderId="3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26" fillId="0" borderId="32" xfId="0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vertical="center"/>
      <protection locked="0"/>
    </xf>
    <xf numFmtId="0" fontId="154" fillId="0" borderId="0" xfId="0" applyFont="1" applyBorder="1" applyAlignment="1" applyProtection="1">
      <alignment horizontal="left" vertical="center"/>
      <protection locked="0"/>
    </xf>
    <xf numFmtId="0" fontId="154" fillId="0" borderId="0" xfId="0" applyFont="1" applyBorder="1" applyAlignment="1" applyProtection="1">
      <alignment horizontal="left"/>
      <protection locked="0"/>
    </xf>
    <xf numFmtId="0" fontId="154" fillId="0" borderId="0" xfId="0" applyFont="1" applyBorder="1" applyAlignment="1" applyProtection="1">
      <alignment horizontal="center"/>
      <protection locked="0"/>
    </xf>
    <xf numFmtId="0" fontId="154" fillId="0" borderId="0" xfId="0" applyFont="1" applyBorder="1" applyAlignment="1" applyProtection="1">
      <alignment horizontal="center" vertical="center"/>
      <protection locked="0"/>
    </xf>
    <xf numFmtId="0" fontId="156" fillId="0" borderId="31" xfId="0" applyFont="1" applyFill="1" applyBorder="1" applyAlignment="1" applyProtection="1">
      <alignment vertical="center"/>
      <protection locked="0"/>
    </xf>
    <xf numFmtId="0" fontId="156" fillId="0" borderId="30" xfId="0" applyFont="1" applyBorder="1" applyAlignment="1">
      <alignment vertical="center"/>
    </xf>
    <xf numFmtId="14" fontId="154" fillId="78" borderId="0" xfId="0" applyNumberFormat="1" applyFont="1" applyFill="1" applyAlignment="1" applyProtection="1">
      <alignment horizontal="left"/>
      <protection locked="0"/>
    </xf>
    <xf numFmtId="0" fontId="152" fillId="2" borderId="0" xfId="0" applyFont="1" applyFill="1" applyAlignment="1" applyProtection="1">
      <alignment/>
      <protection locked="0"/>
    </xf>
    <xf numFmtId="0" fontId="11" fillId="0" borderId="32" xfId="0" applyFont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72" fillId="0" borderId="31" xfId="0" applyFont="1" applyBorder="1" applyAlignment="1">
      <alignment vertical="center"/>
    </xf>
    <xf numFmtId="0" fontId="18" fillId="0" borderId="71" xfId="119" applyFont="1" applyBorder="1" applyAlignment="1" applyProtection="1">
      <alignment horizontal="center" vertical="center"/>
      <protection/>
    </xf>
    <xf numFmtId="0" fontId="150" fillId="0" borderId="0" xfId="119" applyFont="1" applyFill="1" applyBorder="1" applyAlignment="1" applyProtection="1">
      <alignment horizontal="center" vertical="center"/>
      <protection locked="0"/>
    </xf>
    <xf numFmtId="0" fontId="148" fillId="0" borderId="0" xfId="0" applyFont="1" applyFill="1" applyBorder="1" applyAlignment="1">
      <alignment vertical="center"/>
    </xf>
    <xf numFmtId="0" fontId="150" fillId="0" borderId="0" xfId="0" applyFont="1" applyFill="1" applyBorder="1" applyAlignment="1" applyProtection="1">
      <alignment vertical="center"/>
      <protection locked="0"/>
    </xf>
    <xf numFmtId="20" fontId="150" fillId="0" borderId="0" xfId="119" applyNumberFormat="1" applyFont="1" applyFill="1" applyBorder="1" applyAlignment="1" applyProtection="1">
      <alignment horizontal="center" vertical="center"/>
      <protection locked="0"/>
    </xf>
    <xf numFmtId="0" fontId="165" fillId="0" borderId="0" xfId="119" applyFont="1" applyFill="1" applyBorder="1" applyAlignment="1" applyProtection="1">
      <alignment horizontal="center" vertical="center"/>
      <protection locked="0"/>
    </xf>
    <xf numFmtId="0" fontId="149" fillId="0" borderId="0" xfId="119" applyFont="1" applyFill="1" applyBorder="1" applyAlignment="1" applyProtection="1">
      <alignment horizontal="center" vertical="center"/>
      <protection/>
    </xf>
    <xf numFmtId="0" fontId="173" fillId="0" borderId="0" xfId="119" applyFont="1" applyFill="1" applyBorder="1" applyAlignment="1" applyProtection="1">
      <alignment horizontal="center" vertical="center"/>
      <protection/>
    </xf>
    <xf numFmtId="0" fontId="11" fillId="7" borderId="30" xfId="0" applyFont="1" applyFill="1" applyBorder="1" applyAlignment="1">
      <alignment vertical="center"/>
    </xf>
    <xf numFmtId="0" fontId="3" fillId="0" borderId="22" xfId="131" applyFont="1" applyBorder="1" applyAlignment="1">
      <alignment vertical="center"/>
      <protection/>
    </xf>
    <xf numFmtId="0" fontId="174" fillId="0" borderId="30" xfId="0" applyFont="1" applyBorder="1" applyAlignment="1">
      <alignment vertical="center"/>
    </xf>
    <xf numFmtId="0" fontId="156" fillId="0" borderId="50" xfId="119" applyFont="1" applyBorder="1" applyAlignment="1" applyProtection="1">
      <alignment vertical="center"/>
      <protection locked="0"/>
    </xf>
    <xf numFmtId="0" fontId="26" fillId="0" borderId="3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0" fillId="0" borderId="71" xfId="119" applyFont="1" applyBorder="1" applyAlignment="1" applyProtection="1">
      <alignment horizontal="center" vertical="center"/>
      <protection locked="0"/>
    </xf>
    <xf numFmtId="0" fontId="175" fillId="0" borderId="31" xfId="0" applyFont="1" applyBorder="1" applyAlignment="1">
      <alignment vertical="center"/>
    </xf>
    <xf numFmtId="0" fontId="174" fillId="0" borderId="50" xfId="119" applyFont="1" applyBorder="1" applyAlignment="1" applyProtection="1">
      <alignment vertical="center"/>
      <protection locked="0"/>
    </xf>
    <xf numFmtId="0" fontId="176" fillId="0" borderId="0" xfId="0" applyFont="1" applyAlignment="1" applyProtection="1">
      <alignment/>
      <protection locked="0"/>
    </xf>
    <xf numFmtId="0" fontId="20" fillId="0" borderId="75" xfId="0" applyFont="1" applyBorder="1" applyAlignment="1" applyProtection="1">
      <alignment horizontal="center" vertical="center"/>
      <protection/>
    </xf>
    <xf numFmtId="0" fontId="152" fillId="0" borderId="76" xfId="119" applyFont="1" applyBorder="1" applyAlignment="1" applyProtection="1">
      <alignment horizontal="left" vertical="center"/>
      <protection locked="0"/>
    </xf>
    <xf numFmtId="0" fontId="10" fillId="0" borderId="55" xfId="0" applyFont="1" applyFill="1" applyBorder="1" applyAlignment="1">
      <alignment vertical="center"/>
    </xf>
    <xf numFmtId="0" fontId="152" fillId="0" borderId="0" xfId="0" applyFont="1" applyFill="1" applyAlignment="1" applyProtection="1">
      <alignment/>
      <protection locked="0"/>
    </xf>
    <xf numFmtId="0" fontId="152" fillId="0" borderId="0" xfId="0" applyFont="1" applyAlignment="1" applyProtection="1">
      <alignment vertical="center"/>
      <protection locked="0"/>
    </xf>
    <xf numFmtId="0" fontId="14" fillId="0" borderId="43" xfId="119" applyFont="1" applyBorder="1" applyAlignment="1" applyProtection="1">
      <alignment horizontal="center" vertical="center"/>
      <protection locked="0"/>
    </xf>
    <xf numFmtId="0" fontId="12" fillId="0" borderId="0" xfId="119" applyFont="1" applyFill="1" applyBorder="1" applyAlignment="1" applyProtection="1">
      <alignment horizontal="center" vertical="center"/>
      <protection locked="0"/>
    </xf>
    <xf numFmtId="0" fontId="0" fillId="0" borderId="0" xfId="119" applyFont="1" applyFill="1" applyBorder="1" applyAlignment="1" applyProtection="1">
      <alignment horizontal="center" vertical="center"/>
      <protection locked="0"/>
    </xf>
    <xf numFmtId="0" fontId="18" fillId="0" borderId="0" xfId="119" applyFont="1" applyFill="1" applyBorder="1" applyAlignment="1" applyProtection="1">
      <alignment horizontal="center" vertical="center"/>
      <protection locked="0"/>
    </xf>
    <xf numFmtId="0" fontId="14" fillId="0" borderId="0" xfId="119" applyFont="1" applyFill="1" applyBorder="1" applyAlignment="1" applyProtection="1">
      <alignment horizontal="center" vertical="center"/>
      <protection locked="0"/>
    </xf>
    <xf numFmtId="0" fontId="177" fillId="0" borderId="0" xfId="119" applyFont="1" applyFill="1" applyBorder="1" applyAlignment="1" applyProtection="1">
      <alignment vertical="center"/>
      <protection locked="0"/>
    </xf>
    <xf numFmtId="0" fontId="177" fillId="0" borderId="30" xfId="0" applyFont="1" applyBorder="1" applyAlignment="1">
      <alignment vertical="center"/>
    </xf>
    <xf numFmtId="0" fontId="178" fillId="0" borderId="77" xfId="0" applyFont="1" applyFill="1" applyBorder="1" applyAlignment="1">
      <alignment vertical="center"/>
    </xf>
    <xf numFmtId="0" fontId="178" fillId="0" borderId="78" xfId="0" applyFont="1" applyFill="1" applyBorder="1" applyAlignment="1">
      <alignment vertical="center"/>
    </xf>
    <xf numFmtId="0" fontId="175" fillId="0" borderId="30" xfId="0" applyFont="1" applyFill="1" applyBorder="1" applyAlignment="1">
      <alignment vertical="center"/>
    </xf>
    <xf numFmtId="0" fontId="175" fillId="0" borderId="30" xfId="0" applyFont="1" applyBorder="1" applyAlignment="1">
      <alignment vertical="center"/>
    </xf>
    <xf numFmtId="0" fontId="177" fillId="22" borderId="0" xfId="119" applyFont="1" applyFill="1" applyBorder="1" applyAlignment="1" applyProtection="1">
      <alignment vertical="center"/>
      <protection locked="0"/>
    </xf>
    <xf numFmtId="0" fontId="177" fillId="35" borderId="0" xfId="119" applyFont="1" applyFill="1" applyBorder="1" applyAlignment="1" applyProtection="1">
      <alignment vertical="center"/>
      <protection locked="0"/>
    </xf>
    <xf numFmtId="0" fontId="26" fillId="35" borderId="30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77" fillId="70" borderId="0" xfId="119" applyFont="1" applyFill="1" applyBorder="1" applyAlignment="1" applyProtection="1">
      <alignment vertical="center"/>
      <protection locked="0"/>
    </xf>
    <xf numFmtId="0" fontId="179" fillId="0" borderId="28" xfId="119" applyFont="1" applyBorder="1" applyAlignment="1" applyProtection="1">
      <alignment horizontal="center" vertical="center"/>
      <protection locked="0"/>
    </xf>
    <xf numFmtId="0" fontId="180" fillId="0" borderId="29" xfId="0" applyFont="1" applyBorder="1" applyAlignment="1" applyProtection="1">
      <alignment horizontal="center" vertical="center"/>
      <protection/>
    </xf>
    <xf numFmtId="0" fontId="179" fillId="0" borderId="25" xfId="0" applyFont="1" applyBorder="1" applyAlignment="1" applyProtection="1">
      <alignment horizontal="center"/>
      <protection locked="0"/>
    </xf>
    <xf numFmtId="0" fontId="175" fillId="0" borderId="0" xfId="0" applyFont="1" applyBorder="1" applyAlignment="1">
      <alignment vertical="center"/>
    </xf>
    <xf numFmtId="0" fontId="181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/>
    </xf>
    <xf numFmtId="0" fontId="26" fillId="7" borderId="30" xfId="0" applyFont="1" applyFill="1" applyBorder="1" applyAlignment="1" applyProtection="1">
      <alignment vertical="center"/>
      <protection locked="0"/>
    </xf>
    <xf numFmtId="0" fontId="3" fillId="0" borderId="22" xfId="120" applyFont="1" applyBorder="1" applyAlignment="1">
      <alignment vertical="center"/>
      <protection/>
    </xf>
    <xf numFmtId="0" fontId="47" fillId="0" borderId="22" xfId="120" applyFont="1" applyBorder="1" applyAlignment="1">
      <alignment vertical="center"/>
      <protection/>
    </xf>
    <xf numFmtId="0" fontId="26" fillId="79" borderId="30" xfId="0" applyFont="1" applyFill="1" applyBorder="1" applyAlignment="1">
      <alignment vertical="center"/>
    </xf>
    <xf numFmtId="0" fontId="10" fillId="79" borderId="30" xfId="0" applyFont="1" applyFill="1" applyBorder="1" applyAlignment="1">
      <alignment vertical="center"/>
    </xf>
    <xf numFmtId="0" fontId="0" fillId="79" borderId="0" xfId="0" applyFont="1" applyFill="1" applyAlignment="1" applyProtection="1">
      <alignment vertical="center"/>
      <protection locked="0"/>
    </xf>
    <xf numFmtId="0" fontId="0" fillId="79" borderId="0" xfId="0" applyFont="1" applyFill="1" applyAlignment="1" applyProtection="1">
      <alignment/>
      <protection locked="0"/>
    </xf>
    <xf numFmtId="0" fontId="26" fillId="79" borderId="31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0" fillId="0" borderId="32" xfId="0" applyFont="1" applyBorder="1" applyAlignment="1" applyProtection="1">
      <alignment/>
      <protection locked="0"/>
    </xf>
    <xf numFmtId="0" fontId="152" fillId="0" borderId="42" xfId="119" applyFont="1" applyBorder="1" applyAlignment="1" applyProtection="1">
      <alignment horizontal="left" vertical="center"/>
      <protection locked="0"/>
    </xf>
    <xf numFmtId="0" fontId="26" fillId="35" borderId="31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0" fontId="10" fillId="0" borderId="0" xfId="119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75" fillId="79" borderId="31" xfId="0" applyFont="1" applyFill="1" applyBorder="1" applyAlignment="1">
      <alignment vertical="center"/>
    </xf>
    <xf numFmtId="0" fontId="174" fillId="79" borderId="50" xfId="119" applyFont="1" applyFill="1" applyBorder="1" applyAlignment="1" applyProtection="1">
      <alignment vertical="center"/>
      <protection locked="0"/>
    </xf>
    <xf numFmtId="0" fontId="12" fillId="0" borderId="33" xfId="119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0" fontId="149" fillId="0" borderId="44" xfId="119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12" fillId="0" borderId="28" xfId="119" applyFont="1" applyBorder="1" applyAlignment="1" applyProtection="1">
      <alignment horizontal="left" vertical="center"/>
      <protection locked="0"/>
    </xf>
    <xf numFmtId="0" fontId="26" fillId="0" borderId="71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11" fillId="79" borderId="32" xfId="0" applyFont="1" applyFill="1" applyBorder="1" applyAlignment="1">
      <alignment vertical="center"/>
    </xf>
    <xf numFmtId="0" fontId="10" fillId="79" borderId="32" xfId="0" applyFont="1" applyFill="1" applyBorder="1" applyAlignment="1">
      <alignment vertical="center"/>
    </xf>
    <xf numFmtId="0" fontId="152" fillId="0" borderId="79" xfId="119" applyFont="1" applyBorder="1" applyAlignment="1" applyProtection="1">
      <alignment horizontal="left" vertical="center"/>
      <protection locked="0"/>
    </xf>
    <xf numFmtId="0" fontId="69" fillId="0" borderId="80" xfId="119" applyFont="1" applyBorder="1" applyAlignment="1" applyProtection="1">
      <alignment horizontal="center" vertical="center"/>
      <protection locked="0"/>
    </xf>
    <xf numFmtId="0" fontId="18" fillId="0" borderId="81" xfId="119" applyFont="1" applyBorder="1" applyAlignment="1" applyProtection="1">
      <alignment horizontal="center" vertical="center"/>
      <protection/>
    </xf>
    <xf numFmtId="0" fontId="70" fillId="0" borderId="81" xfId="0" applyFont="1" applyBorder="1" applyAlignment="1" applyProtection="1">
      <alignment horizontal="center" vertical="center"/>
      <protection locked="0"/>
    </xf>
    <xf numFmtId="0" fontId="71" fillId="0" borderId="82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12" fillId="0" borderId="43" xfId="119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25" fillId="0" borderId="83" xfId="121" applyFont="1" applyBorder="1" applyAlignment="1" applyProtection="1">
      <alignment horizontal="center" vertical="center"/>
      <protection locked="0"/>
    </xf>
    <xf numFmtId="0" fontId="3" fillId="0" borderId="22" xfId="121" applyFont="1" applyBorder="1" applyAlignment="1">
      <alignment horizontal="left"/>
      <protection/>
    </xf>
    <xf numFmtId="0" fontId="3" fillId="0" borderId="22" xfId="121" applyFont="1" applyFill="1" applyBorder="1" applyAlignment="1">
      <alignment horizontal="left"/>
      <protection/>
    </xf>
    <xf numFmtId="166" fontId="0" fillId="0" borderId="84" xfId="121" applyNumberFormat="1" applyBorder="1" applyAlignment="1">
      <alignment horizontal="center"/>
      <protection/>
    </xf>
    <xf numFmtId="166" fontId="0" fillId="0" borderId="85" xfId="121" applyNumberFormat="1" applyBorder="1" applyAlignment="1">
      <alignment horizontal="center"/>
      <protection/>
    </xf>
    <xf numFmtId="166" fontId="0" fillId="0" borderId="86" xfId="121" applyNumberFormat="1" applyBorder="1" applyAlignment="1">
      <alignment horizontal="center"/>
      <protection/>
    </xf>
    <xf numFmtId="0" fontId="0" fillId="0" borderId="87" xfId="121" applyBorder="1">
      <alignment/>
      <protection/>
    </xf>
    <xf numFmtId="0" fontId="0" fillId="0" borderId="87" xfId="121" applyFill="1" applyBorder="1">
      <alignment/>
      <protection/>
    </xf>
    <xf numFmtId="0" fontId="3" fillId="0" borderId="22" xfId="131" applyFont="1" applyBorder="1" applyAlignment="1">
      <alignment/>
      <protection/>
    </xf>
    <xf numFmtId="0" fontId="61" fillId="0" borderId="87" xfId="121" applyFont="1" applyBorder="1" applyAlignment="1">
      <alignment horizontal="center"/>
      <protection/>
    </xf>
    <xf numFmtId="0" fontId="182" fillId="0" borderId="22" xfId="121" applyFont="1" applyBorder="1" applyAlignment="1">
      <alignment vertical="center"/>
      <protection/>
    </xf>
    <xf numFmtId="0" fontId="3" fillId="0" borderId="57" xfId="121" applyFont="1" applyBorder="1" applyAlignment="1">
      <alignment horizontal="left"/>
      <protection/>
    </xf>
    <xf numFmtId="0" fontId="25" fillId="0" borderId="57" xfId="121" applyFont="1" applyBorder="1" applyAlignment="1" applyProtection="1">
      <alignment horizontal="center" vertical="center"/>
      <protection locked="0"/>
    </xf>
    <xf numFmtId="0" fontId="61" fillId="0" borderId="88" xfId="121" applyFont="1" applyBorder="1" applyAlignment="1">
      <alignment horizontal="center"/>
      <protection/>
    </xf>
    <xf numFmtId="0" fontId="25" fillId="0" borderId="22" xfId="121" applyFont="1" applyBorder="1" applyAlignment="1" applyProtection="1">
      <alignment horizontal="center" vertical="center"/>
      <protection locked="0"/>
    </xf>
    <xf numFmtId="0" fontId="3" fillId="0" borderId="83" xfId="121" applyFont="1" applyBorder="1" applyAlignment="1">
      <alignment horizontal="left"/>
      <protection/>
    </xf>
    <xf numFmtId="0" fontId="0" fillId="0" borderId="88" xfId="121" applyBorder="1">
      <alignment/>
      <protection/>
    </xf>
    <xf numFmtId="0" fontId="182" fillId="0" borderId="22" xfId="120" applyFont="1" applyBorder="1" applyAlignment="1">
      <alignment vertical="center"/>
      <protection/>
    </xf>
    <xf numFmtId="0" fontId="3" fillId="0" borderId="22" xfId="120" applyFont="1" applyFill="1" applyBorder="1" applyAlignment="1">
      <alignment vertical="center"/>
      <protection/>
    </xf>
    <xf numFmtId="0" fontId="47" fillId="0" borderId="22" xfId="120" applyFont="1" applyFill="1" applyBorder="1" applyAlignment="1">
      <alignment vertical="center"/>
      <protection/>
    </xf>
    <xf numFmtId="0" fontId="140" fillId="0" borderId="22" xfId="120" applyFont="1" applyBorder="1" applyAlignment="1">
      <alignment vertical="center"/>
      <protection/>
    </xf>
    <xf numFmtId="0" fontId="0" fillId="0" borderId="89" xfId="121" applyBorder="1">
      <alignment/>
      <protection/>
    </xf>
    <xf numFmtId="0" fontId="25" fillId="0" borderId="90" xfId="121" applyFont="1" applyBorder="1" applyAlignment="1" applyProtection="1">
      <alignment horizontal="center" vertical="center"/>
      <protection locked="0"/>
    </xf>
    <xf numFmtId="0" fontId="25" fillId="0" borderId="85" xfId="121" applyFont="1" applyBorder="1" applyAlignment="1" applyProtection="1">
      <alignment horizontal="center" vertical="center"/>
      <protection locked="0"/>
    </xf>
    <xf numFmtId="0" fontId="25" fillId="0" borderId="84" xfId="121" applyFont="1" applyBorder="1" applyAlignment="1" applyProtection="1">
      <alignment horizontal="center" vertical="center"/>
      <protection locked="0"/>
    </xf>
    <xf numFmtId="1" fontId="58" fillId="0" borderId="57" xfId="121" applyNumberFormat="1" applyFont="1" applyBorder="1" applyAlignment="1">
      <alignment horizontal="center"/>
      <protection/>
    </xf>
    <xf numFmtId="1" fontId="58" fillId="0" borderId="22" xfId="121" applyNumberFormat="1" applyFont="1" applyBorder="1" applyAlignment="1">
      <alignment horizontal="center"/>
      <protection/>
    </xf>
    <xf numFmtId="1" fontId="58" fillId="0" borderId="83" xfId="121" applyNumberFormat="1" applyFont="1" applyBorder="1" applyAlignment="1">
      <alignment horizontal="center"/>
      <protection/>
    </xf>
    <xf numFmtId="0" fontId="47" fillId="0" borderId="57" xfId="120" applyFont="1" applyBorder="1" applyAlignment="1">
      <alignment vertical="center"/>
      <protection/>
    </xf>
    <xf numFmtId="0" fontId="3" fillId="0" borderId="22" xfId="121" applyFont="1" applyBorder="1" applyAlignment="1">
      <alignment vertical="center"/>
      <protection/>
    </xf>
    <xf numFmtId="0" fontId="3" fillId="0" borderId="83" xfId="131" applyFont="1" applyBorder="1" applyAlignment="1">
      <alignment vertical="center"/>
      <protection/>
    </xf>
    <xf numFmtId="0" fontId="22" fillId="0" borderId="87" xfId="121" applyFont="1" applyBorder="1" applyAlignment="1">
      <alignment horizontal="center"/>
      <protection/>
    </xf>
    <xf numFmtId="0" fontId="22" fillId="0" borderId="89" xfId="121" applyFont="1" applyBorder="1" applyAlignment="1">
      <alignment horizontal="center"/>
      <protection/>
    </xf>
    <xf numFmtId="166" fontId="0" fillId="0" borderId="84" xfId="121" applyNumberFormat="1" applyBorder="1">
      <alignment/>
      <protection/>
    </xf>
    <xf numFmtId="166" fontId="0" fillId="0" borderId="85" xfId="121" applyNumberFormat="1" applyBorder="1">
      <alignment/>
      <protection/>
    </xf>
    <xf numFmtId="166" fontId="0" fillId="0" borderId="86" xfId="121" applyNumberFormat="1" applyBorder="1">
      <alignment/>
      <protection/>
    </xf>
    <xf numFmtId="0" fontId="182" fillId="0" borderId="22" xfId="121" applyFont="1" applyBorder="1" applyAlignment="1">
      <alignment vertical="center"/>
      <protection/>
    </xf>
    <xf numFmtId="0" fontId="182" fillId="0" borderId="22" xfId="120" applyFont="1" applyBorder="1" applyAlignment="1">
      <alignment vertical="center"/>
      <protection/>
    </xf>
    <xf numFmtId="0" fontId="140" fillId="0" borderId="22" xfId="120" applyFont="1" applyBorder="1" applyAlignment="1">
      <alignment vertical="center"/>
      <protection/>
    </xf>
    <xf numFmtId="0" fontId="3" fillId="0" borderId="83" xfId="120" applyFont="1" applyBorder="1" applyAlignment="1">
      <alignment vertical="center"/>
      <protection/>
    </xf>
    <xf numFmtId="0" fontId="26" fillId="39" borderId="30" xfId="0" applyFont="1" applyFill="1" applyBorder="1" applyAlignment="1">
      <alignment vertical="center"/>
    </xf>
    <xf numFmtId="0" fontId="10" fillId="39" borderId="30" xfId="0" applyFont="1" applyFill="1" applyBorder="1" applyAlignment="1">
      <alignment vertical="center"/>
    </xf>
    <xf numFmtId="0" fontId="140" fillId="0" borderId="0" xfId="122">
      <alignment/>
      <protection/>
    </xf>
    <xf numFmtId="0" fontId="63" fillId="0" borderId="0" xfId="122" applyFont="1" applyAlignment="1">
      <alignment vertical="center"/>
      <protection/>
    </xf>
    <xf numFmtId="0" fontId="63" fillId="0" borderId="0" xfId="122" applyFont="1" applyAlignment="1">
      <alignment horizontal="left" vertical="center"/>
      <protection/>
    </xf>
    <xf numFmtId="0" fontId="57" fillId="0" borderId="0" xfId="122" applyFont="1" applyAlignment="1">
      <alignment horizontal="center" vertical="center"/>
      <protection/>
    </xf>
    <xf numFmtId="0" fontId="140" fillId="0" borderId="68" xfId="122" applyBorder="1" applyAlignment="1">
      <alignment horizontal="center" vertical="center" wrapText="1"/>
      <protection/>
    </xf>
    <xf numFmtId="0" fontId="140" fillId="0" borderId="68" xfId="122" applyFill="1" applyBorder="1" applyAlignment="1">
      <alignment horizontal="center" vertical="center" wrapText="1"/>
      <protection/>
    </xf>
    <xf numFmtId="0" fontId="140" fillId="0" borderId="91" xfId="122" applyFill="1" applyBorder="1" applyAlignment="1">
      <alignment horizontal="center" vertical="center" wrapText="1"/>
      <protection/>
    </xf>
    <xf numFmtId="0" fontId="140" fillId="0" borderId="69" xfId="122" applyFill="1" applyBorder="1" applyAlignment="1">
      <alignment horizontal="center" vertical="center" wrapText="1"/>
      <protection/>
    </xf>
    <xf numFmtId="0" fontId="25" fillId="0" borderId="57" xfId="122" applyFont="1" applyBorder="1" applyAlignment="1">
      <alignment horizontal="center"/>
      <protection/>
    </xf>
    <xf numFmtId="0" fontId="140" fillId="0" borderId="57" xfId="122" applyBorder="1" applyAlignment="1">
      <alignment horizontal="center"/>
      <protection/>
    </xf>
    <xf numFmtId="0" fontId="22" fillId="0" borderId="57" xfId="122" applyFont="1" applyBorder="1" applyAlignment="1">
      <alignment horizontal="center"/>
      <protection/>
    </xf>
    <xf numFmtId="1" fontId="22" fillId="0" borderId="57" xfId="122" applyNumberFormat="1" applyFont="1" applyBorder="1" applyAlignment="1">
      <alignment horizontal="center"/>
      <protection/>
    </xf>
    <xf numFmtId="0" fontId="183" fillId="0" borderId="88" xfId="122" applyFont="1" applyBorder="1" applyAlignment="1">
      <alignment horizontal="center"/>
      <protection/>
    </xf>
    <xf numFmtId="1" fontId="25" fillId="0" borderId="22" xfId="122" applyNumberFormat="1" applyFont="1" applyBorder="1" applyAlignment="1">
      <alignment horizontal="center"/>
      <protection/>
    </xf>
    <xf numFmtId="0" fontId="25" fillId="0" borderId="22" xfId="122" applyFont="1" applyBorder="1" applyAlignment="1">
      <alignment horizontal="center"/>
      <protection/>
    </xf>
    <xf numFmtId="0" fontId="140" fillId="0" borderId="22" xfId="122" applyBorder="1" applyAlignment="1">
      <alignment horizontal="center"/>
      <protection/>
    </xf>
    <xf numFmtId="0" fontId="22" fillId="0" borderId="22" xfId="122" applyFont="1" applyBorder="1" applyAlignment="1">
      <alignment horizontal="center"/>
      <protection/>
    </xf>
    <xf numFmtId="1" fontId="22" fillId="0" borderId="22" xfId="122" applyNumberFormat="1" applyFont="1" applyBorder="1" applyAlignment="1">
      <alignment horizontal="center"/>
      <protection/>
    </xf>
    <xf numFmtId="0" fontId="183" fillId="0" borderId="87" xfId="122" applyFont="1" applyBorder="1" applyAlignment="1">
      <alignment horizontal="center"/>
      <protection/>
    </xf>
    <xf numFmtId="0" fontId="184" fillId="0" borderId="59" xfId="122" applyFont="1" applyBorder="1" applyAlignment="1">
      <alignment horizontal="left" vertical="center" indent="1"/>
      <protection/>
    </xf>
    <xf numFmtId="0" fontId="184" fillId="0" borderId="59" xfId="122" applyFont="1" applyBorder="1" applyAlignment="1">
      <alignment horizontal="center" vertical="center"/>
      <protection/>
    </xf>
    <xf numFmtId="1" fontId="184" fillId="0" borderId="22" xfId="122" applyNumberFormat="1" applyFont="1" applyBorder="1" applyAlignment="1">
      <alignment horizontal="center"/>
      <protection/>
    </xf>
    <xf numFmtId="0" fontId="25" fillId="0" borderId="56" xfId="122" applyFont="1" applyBorder="1" applyAlignment="1">
      <alignment horizontal="left" vertical="center" indent="1"/>
      <protection/>
    </xf>
    <xf numFmtId="0" fontId="25" fillId="0" borderId="59" xfId="122" applyFont="1" applyBorder="1" applyAlignment="1">
      <alignment horizontal="left" vertical="center" indent="1"/>
      <protection/>
    </xf>
    <xf numFmtId="0" fontId="25" fillId="0" borderId="59" xfId="122" applyFont="1" applyBorder="1" applyAlignment="1">
      <alignment horizontal="center" vertical="center"/>
      <protection/>
    </xf>
    <xf numFmtId="0" fontId="25" fillId="0" borderId="22" xfId="122" applyFont="1" applyBorder="1" applyAlignment="1">
      <alignment horizontal="left" vertical="center" indent="1"/>
      <protection/>
    </xf>
    <xf numFmtId="0" fontId="25" fillId="0" borderId="21" xfId="122" applyFont="1" applyBorder="1" applyAlignment="1">
      <alignment horizontal="left" vertical="center" indent="1"/>
      <protection/>
    </xf>
    <xf numFmtId="0" fontId="25" fillId="0" borderId="21" xfId="122" applyFont="1" applyBorder="1" applyAlignment="1">
      <alignment horizontal="center" vertical="center"/>
      <protection/>
    </xf>
    <xf numFmtId="0" fontId="25" fillId="0" borderId="87" xfId="122" applyFont="1" applyBorder="1" applyAlignment="1">
      <alignment horizontal="center"/>
      <protection/>
    </xf>
    <xf numFmtId="0" fontId="184" fillId="0" borderId="56" xfId="122" applyFont="1" applyBorder="1" applyAlignment="1">
      <alignment horizontal="left" vertical="center" indent="1"/>
      <protection/>
    </xf>
    <xf numFmtId="0" fontId="25" fillId="0" borderId="83" xfId="122" applyFont="1" applyBorder="1" applyAlignment="1">
      <alignment horizontal="center"/>
      <protection/>
    </xf>
    <xf numFmtId="0" fontId="140" fillId="0" borderId="83" xfId="122" applyBorder="1" applyAlignment="1">
      <alignment horizontal="center"/>
      <protection/>
    </xf>
    <xf numFmtId="0" fontId="22" fillId="0" borderId="83" xfId="122" applyFont="1" applyBorder="1" applyAlignment="1">
      <alignment horizontal="center"/>
      <protection/>
    </xf>
    <xf numFmtId="1" fontId="22" fillId="0" borderId="83" xfId="122" applyNumberFormat="1" applyFont="1" applyBorder="1" applyAlignment="1">
      <alignment horizontal="center"/>
      <protection/>
    </xf>
    <xf numFmtId="0" fontId="9" fillId="0" borderId="92" xfId="122" applyFont="1" applyBorder="1" applyAlignment="1">
      <alignment horizontal="center" vertical="center"/>
      <protection/>
    </xf>
    <xf numFmtId="0" fontId="68" fillId="0" borderId="92" xfId="122" applyFont="1" applyBorder="1" applyAlignment="1">
      <alignment vertical="center"/>
      <protection/>
    </xf>
    <xf numFmtId="1" fontId="22" fillId="0" borderId="58" xfId="122" applyNumberFormat="1" applyFont="1" applyBorder="1" applyAlignment="1">
      <alignment horizontal="center"/>
      <protection/>
    </xf>
    <xf numFmtId="0" fontId="64" fillId="0" borderId="93" xfId="122" applyFont="1" applyBorder="1" applyAlignment="1">
      <alignment vertical="center"/>
      <protection/>
    </xf>
    <xf numFmtId="0" fontId="58" fillId="0" borderId="57" xfId="122" applyFont="1" applyBorder="1" applyAlignment="1">
      <alignment horizontal="center"/>
      <protection/>
    </xf>
    <xf numFmtId="0" fontId="58" fillId="0" borderId="22" xfId="122" applyFont="1" applyBorder="1" applyAlignment="1">
      <alignment horizontal="center"/>
      <protection/>
    </xf>
    <xf numFmtId="1" fontId="184" fillId="0" borderId="54" xfId="122" applyNumberFormat="1" applyFont="1" applyBorder="1" applyAlignment="1">
      <alignment horizontal="center"/>
      <protection/>
    </xf>
    <xf numFmtId="0" fontId="58" fillId="0" borderId="83" xfId="122" applyFont="1" applyBorder="1" applyAlignment="1">
      <alignment horizontal="center"/>
      <protection/>
    </xf>
    <xf numFmtId="0" fontId="22" fillId="0" borderId="92" xfId="122" applyFont="1" applyBorder="1" applyAlignment="1">
      <alignment vertical="center"/>
      <protection/>
    </xf>
    <xf numFmtId="0" fontId="4" fillId="0" borderId="92" xfId="122" applyFont="1" applyBorder="1" applyAlignment="1">
      <alignment vertical="center"/>
      <protection/>
    </xf>
    <xf numFmtId="0" fontId="25" fillId="0" borderId="57" xfId="131" applyFont="1" applyBorder="1" applyAlignment="1">
      <alignment horizontal="left" vertical="center" indent="1"/>
      <protection/>
    </xf>
    <xf numFmtId="0" fontId="25" fillId="0" borderId="22" xfId="131" applyFont="1" applyBorder="1" applyAlignment="1">
      <alignment horizontal="left" vertical="center" indent="1"/>
      <protection/>
    </xf>
    <xf numFmtId="0" fontId="25" fillId="0" borderId="22" xfId="122" applyFont="1" applyBorder="1" applyAlignment="1">
      <alignment horizontal="center" vertical="center"/>
      <protection/>
    </xf>
    <xf numFmtId="0" fontId="25" fillId="0" borderId="59" xfId="122" applyFont="1" applyBorder="1" applyAlignment="1">
      <alignment horizontal="left" indent="1"/>
      <protection/>
    </xf>
    <xf numFmtId="0" fontId="0" fillId="0" borderId="0" xfId="119">
      <alignment/>
      <protection/>
    </xf>
    <xf numFmtId="0" fontId="0" fillId="0" borderId="67" xfId="119" applyBorder="1" applyAlignment="1">
      <alignment horizontal="center" vertical="center" wrapText="1"/>
      <protection/>
    </xf>
    <xf numFmtId="0" fontId="0" fillId="0" borderId="68" xfId="119" applyBorder="1" applyAlignment="1">
      <alignment horizontal="center" vertical="center" wrapText="1"/>
      <protection/>
    </xf>
    <xf numFmtId="0" fontId="0" fillId="0" borderId="91" xfId="119" applyBorder="1" applyAlignment="1">
      <alignment horizontal="center" vertical="center" wrapText="1"/>
      <protection/>
    </xf>
    <xf numFmtId="0" fontId="0" fillId="0" borderId="68" xfId="119" applyFill="1" applyBorder="1" applyAlignment="1">
      <alignment horizontal="center" vertical="center" wrapText="1"/>
      <protection/>
    </xf>
    <xf numFmtId="0" fontId="0" fillId="0" borderId="69" xfId="119" applyFill="1" applyBorder="1" applyAlignment="1">
      <alignment horizontal="center" vertical="center" wrapText="1"/>
      <protection/>
    </xf>
    <xf numFmtId="166" fontId="0" fillId="0" borderId="86" xfId="119" applyNumberFormat="1" applyBorder="1" applyAlignment="1">
      <alignment horizontal="center"/>
      <protection/>
    </xf>
    <xf numFmtId="0" fontId="3" fillId="0" borderId="57" xfId="119" applyFont="1" applyBorder="1" applyAlignment="1">
      <alignment horizontal="left"/>
      <protection/>
    </xf>
    <xf numFmtId="0" fontId="3" fillId="0" borderId="57" xfId="120" applyFont="1" applyBorder="1" applyAlignment="1">
      <alignment vertical="center"/>
      <protection/>
    </xf>
    <xf numFmtId="0" fontId="0" fillId="0" borderId="88" xfId="119" applyBorder="1">
      <alignment/>
      <protection/>
    </xf>
    <xf numFmtId="0" fontId="25" fillId="0" borderId="90" xfId="119" applyFont="1" applyBorder="1" applyAlignment="1" applyProtection="1">
      <alignment horizontal="center" vertical="center"/>
      <protection locked="0"/>
    </xf>
    <xf numFmtId="0" fontId="25" fillId="0" borderId="57" xfId="119" applyFont="1" applyBorder="1" applyAlignment="1" applyProtection="1">
      <alignment horizontal="center" vertical="center"/>
      <protection locked="0"/>
    </xf>
    <xf numFmtId="1" fontId="58" fillId="0" borderId="57" xfId="119" applyNumberFormat="1" applyFont="1" applyBorder="1" applyAlignment="1">
      <alignment horizontal="center"/>
      <protection/>
    </xf>
    <xf numFmtId="0" fontId="61" fillId="0" borderId="88" xfId="119" applyNumberFormat="1" applyFont="1" applyBorder="1" applyAlignment="1">
      <alignment horizontal="center"/>
      <protection/>
    </xf>
    <xf numFmtId="166" fontId="0" fillId="0" borderId="85" xfId="119" applyNumberFormat="1" applyBorder="1" applyAlignment="1">
      <alignment horizontal="center"/>
      <protection/>
    </xf>
    <xf numFmtId="0" fontId="3" fillId="0" borderId="22" xfId="119" applyFont="1" applyBorder="1" applyAlignment="1">
      <alignment horizontal="left"/>
      <protection/>
    </xf>
    <xf numFmtId="0" fontId="182" fillId="0" borderId="22" xfId="119" applyFont="1" applyBorder="1" applyAlignment="1">
      <alignment vertical="center"/>
      <protection/>
    </xf>
    <xf numFmtId="0" fontId="0" fillId="0" borderId="87" xfId="119" applyBorder="1">
      <alignment/>
      <protection/>
    </xf>
    <xf numFmtId="0" fontId="25" fillId="0" borderId="85" xfId="119" applyFont="1" applyBorder="1" applyAlignment="1" applyProtection="1">
      <alignment horizontal="center" vertical="center"/>
      <protection locked="0"/>
    </xf>
    <xf numFmtId="0" fontId="25" fillId="0" borderId="22" xfId="119" applyFont="1" applyBorder="1" applyAlignment="1" applyProtection="1">
      <alignment horizontal="center" vertical="center"/>
      <protection locked="0"/>
    </xf>
    <xf numFmtId="1" fontId="58" fillId="0" borderId="22" xfId="119" applyNumberFormat="1" applyFont="1" applyBorder="1" applyAlignment="1">
      <alignment horizontal="center"/>
      <protection/>
    </xf>
    <xf numFmtId="0" fontId="61" fillId="0" borderId="87" xfId="119" applyNumberFormat="1" applyFont="1" applyBorder="1" applyAlignment="1">
      <alignment horizontal="center"/>
      <protection/>
    </xf>
    <xf numFmtId="0" fontId="0" fillId="0" borderId="87" xfId="119" applyFont="1" applyBorder="1">
      <alignment/>
      <protection/>
    </xf>
    <xf numFmtId="0" fontId="22" fillId="0" borderId="87" xfId="119" applyNumberFormat="1" applyFont="1" applyBorder="1" applyAlignment="1">
      <alignment horizontal="center"/>
      <protection/>
    </xf>
    <xf numFmtId="0" fontId="3" fillId="0" borderId="22" xfId="119" applyFont="1" applyBorder="1" applyAlignment="1">
      <alignment vertical="center"/>
      <protection/>
    </xf>
    <xf numFmtId="0" fontId="3" fillId="0" borderId="22" xfId="119" applyFont="1" applyFill="1" applyBorder="1" applyAlignment="1">
      <alignment horizontal="left"/>
      <protection/>
    </xf>
    <xf numFmtId="0" fontId="0" fillId="0" borderId="87" xfId="119" applyFill="1" applyBorder="1">
      <alignment/>
      <protection/>
    </xf>
    <xf numFmtId="166" fontId="0" fillId="0" borderId="84" xfId="119" applyNumberFormat="1" applyBorder="1" applyAlignment="1">
      <alignment horizontal="center"/>
      <protection/>
    </xf>
    <xf numFmtId="0" fontId="3" fillId="0" borderId="83" xfId="119" applyFont="1" applyBorder="1" applyAlignment="1">
      <alignment horizontal="left"/>
      <protection/>
    </xf>
    <xf numFmtId="0" fontId="0" fillId="0" borderId="89" xfId="119" applyBorder="1">
      <alignment/>
      <protection/>
    </xf>
    <xf numFmtId="0" fontId="25" fillId="0" borderId="84" xfId="119" applyFont="1" applyBorder="1" applyAlignment="1" applyProtection="1">
      <alignment horizontal="center" vertical="center"/>
      <protection locked="0"/>
    </xf>
    <xf numFmtId="0" fontId="25" fillId="0" borderId="83" xfId="119" applyFont="1" applyBorder="1" applyAlignment="1" applyProtection="1">
      <alignment horizontal="center" vertical="center"/>
      <protection locked="0"/>
    </xf>
    <xf numFmtId="1" fontId="58" fillId="0" borderId="83" xfId="119" applyNumberFormat="1" applyFont="1" applyBorder="1" applyAlignment="1">
      <alignment horizontal="center"/>
      <protection/>
    </xf>
    <xf numFmtId="0" fontId="61" fillId="0" borderId="89" xfId="119" applyNumberFormat="1" applyFont="1" applyBorder="1" applyAlignment="1">
      <alignment horizontal="center"/>
      <protection/>
    </xf>
    <xf numFmtId="0" fontId="0" fillId="0" borderId="67" xfId="119" applyFont="1" applyBorder="1" applyAlignment="1">
      <alignment horizontal="center" vertical="center" wrapText="1"/>
      <protection/>
    </xf>
    <xf numFmtId="166" fontId="0" fillId="0" borderId="86" xfId="119" applyNumberFormat="1" applyBorder="1">
      <alignment/>
      <protection/>
    </xf>
    <xf numFmtId="0" fontId="61" fillId="0" borderId="88" xfId="119" applyFont="1" applyBorder="1" applyAlignment="1">
      <alignment horizontal="center"/>
      <protection/>
    </xf>
    <xf numFmtId="166" fontId="0" fillId="0" borderId="85" xfId="119" applyNumberFormat="1" applyBorder="1">
      <alignment/>
      <protection/>
    </xf>
    <xf numFmtId="0" fontId="61" fillId="0" borderId="87" xfId="119" applyFont="1" applyBorder="1" applyAlignment="1">
      <alignment horizontal="center"/>
      <protection/>
    </xf>
    <xf numFmtId="0" fontId="22" fillId="0" borderId="87" xfId="119" applyFont="1" applyBorder="1" applyAlignment="1">
      <alignment horizontal="center"/>
      <protection/>
    </xf>
    <xf numFmtId="166" fontId="0" fillId="0" borderId="84" xfId="119" applyNumberFormat="1" applyBorder="1">
      <alignment/>
      <protection/>
    </xf>
    <xf numFmtId="0" fontId="22" fillId="0" borderId="89" xfId="119" applyFont="1" applyBorder="1" applyAlignment="1">
      <alignment horizontal="center"/>
      <protection/>
    </xf>
    <xf numFmtId="0" fontId="0" fillId="0" borderId="67" xfId="122" applyFont="1" applyBorder="1" applyAlignment="1">
      <alignment horizontal="center" vertical="center" wrapText="1"/>
      <protection/>
    </xf>
    <xf numFmtId="20" fontId="140" fillId="0" borderId="90" xfId="122" applyNumberFormat="1" applyBorder="1" applyAlignment="1">
      <alignment horizontal="center"/>
      <protection/>
    </xf>
    <xf numFmtId="0" fontId="140" fillId="0" borderId="0" xfId="122" applyFill="1">
      <alignment/>
      <protection/>
    </xf>
    <xf numFmtId="20" fontId="140" fillId="0" borderId="85" xfId="122" applyNumberFormat="1" applyBorder="1" applyAlignment="1">
      <alignment horizontal="center"/>
      <protection/>
    </xf>
    <xf numFmtId="0" fontId="140" fillId="0" borderId="60" xfId="122" applyFill="1" applyBorder="1">
      <alignment/>
      <protection/>
    </xf>
    <xf numFmtId="0" fontId="155" fillId="0" borderId="0" xfId="122" applyFont="1" applyFill="1">
      <alignment/>
      <protection/>
    </xf>
    <xf numFmtId="0" fontId="25" fillId="0" borderId="0" xfId="122" applyFont="1" applyAlignment="1">
      <alignment vertical="center"/>
      <protection/>
    </xf>
    <xf numFmtId="0" fontId="10" fillId="79" borderId="50" xfId="119" applyFont="1" applyFill="1" applyBorder="1" applyAlignment="1" applyProtection="1">
      <alignment vertical="center"/>
      <protection locked="0"/>
    </xf>
    <xf numFmtId="0" fontId="12" fillId="0" borderId="44" xfId="119" applyFont="1" applyBorder="1" applyAlignment="1" applyProtection="1">
      <alignment horizontal="left" vertical="center"/>
      <protection locked="0"/>
    </xf>
    <xf numFmtId="0" fontId="175" fillId="79" borderId="30" xfId="0" applyFont="1" applyFill="1" applyBorder="1" applyAlignment="1">
      <alignment vertical="center"/>
    </xf>
    <xf numFmtId="0" fontId="174" fillId="79" borderId="30" xfId="0" applyFont="1" applyFill="1" applyBorder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18" fillId="0" borderId="0" xfId="119" applyFont="1" applyFill="1" applyBorder="1" applyAlignment="1" applyProtection="1">
      <alignment horizontal="center" vertical="center"/>
      <protection/>
    </xf>
    <xf numFmtId="0" fontId="26" fillId="79" borderId="32" xfId="0" applyFont="1" applyFill="1" applyBorder="1" applyAlignment="1">
      <alignment vertical="center"/>
    </xf>
    <xf numFmtId="0" fontId="12" fillId="0" borderId="94" xfId="119" applyFont="1" applyBorder="1" applyAlignment="1" applyProtection="1">
      <alignment horizontal="left" vertical="center"/>
      <protection locked="0"/>
    </xf>
    <xf numFmtId="20" fontId="185" fillId="0" borderId="30" xfId="119" applyNumberFormat="1" applyFont="1" applyBorder="1" applyAlignment="1" applyProtection="1">
      <alignment horizontal="center" vertical="center"/>
      <protection locked="0"/>
    </xf>
    <xf numFmtId="20" fontId="72" fillId="0" borderId="30" xfId="119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119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174" fillId="0" borderId="0" xfId="0" applyFont="1" applyBorder="1" applyAlignment="1">
      <alignment vertical="center"/>
    </xf>
    <xf numFmtId="0" fontId="0" fillId="0" borderId="30" xfId="0" applyFont="1" applyBorder="1" applyAlignment="1" applyProtection="1">
      <alignment horizontal="center"/>
      <protection locked="0"/>
    </xf>
    <xf numFmtId="0" fontId="186" fillId="7" borderId="31" xfId="0" applyFont="1" applyFill="1" applyBorder="1" applyAlignment="1">
      <alignment vertical="center"/>
    </xf>
    <xf numFmtId="0" fontId="187" fillId="7" borderId="30" xfId="0" applyFont="1" applyFill="1" applyBorder="1" applyAlignment="1">
      <alignment vertical="center"/>
    </xf>
    <xf numFmtId="0" fontId="162" fillId="0" borderId="0" xfId="0" applyFont="1" applyBorder="1" applyAlignment="1" applyProtection="1">
      <alignment horizontal="center"/>
      <protection/>
    </xf>
    <xf numFmtId="0" fontId="162" fillId="0" borderId="0" xfId="0" applyFont="1" applyBorder="1" applyAlignment="1" applyProtection="1">
      <alignment horizontal="center" vertical="center"/>
      <protection/>
    </xf>
    <xf numFmtId="0" fontId="150" fillId="0" borderId="0" xfId="0" applyFont="1" applyFill="1" applyBorder="1" applyAlignment="1" applyProtection="1">
      <alignment horizontal="left" vertical="center"/>
      <protection/>
    </xf>
    <xf numFmtId="0" fontId="0" fillId="0" borderId="28" xfId="119" applyBorder="1" applyAlignment="1" applyProtection="1">
      <alignment horizontal="center" vertical="center"/>
      <protection locked="0"/>
    </xf>
    <xf numFmtId="0" fontId="18" fillId="0" borderId="28" xfId="119" applyFont="1" applyBorder="1" applyAlignment="1">
      <alignment horizontal="center" vertical="center"/>
      <protection/>
    </xf>
    <xf numFmtId="0" fontId="174" fillId="0" borderId="30" xfId="119" applyFont="1" applyBorder="1" applyAlignment="1" applyProtection="1">
      <alignment vertical="center"/>
      <protection locked="0"/>
    </xf>
    <xf numFmtId="0" fontId="10" fillId="0" borderId="50" xfId="0" applyFont="1" applyBorder="1" applyAlignment="1">
      <alignment vertical="center"/>
    </xf>
    <xf numFmtId="0" fontId="10" fillId="0" borderId="30" xfId="0" applyFont="1" applyBorder="1" applyAlignment="1" applyProtection="1">
      <alignment vertical="center"/>
      <protection locked="0"/>
    </xf>
    <xf numFmtId="0" fontId="11" fillId="7" borderId="31" xfId="0" applyFont="1" applyFill="1" applyBorder="1" applyAlignment="1" applyProtection="1">
      <alignment vertical="center"/>
      <protection locked="0"/>
    </xf>
    <xf numFmtId="0" fontId="0" fillId="0" borderId="36" xfId="119" applyBorder="1" applyAlignment="1" applyProtection="1">
      <alignment horizontal="center" vertical="center"/>
      <protection locked="0"/>
    </xf>
    <xf numFmtId="0" fontId="18" fillId="0" borderId="36" xfId="119" applyFont="1" applyBorder="1" applyAlignment="1">
      <alignment horizontal="center" vertical="center"/>
      <protection/>
    </xf>
    <xf numFmtId="0" fontId="10" fillId="0" borderId="55" xfId="0" applyFont="1" applyBorder="1" applyAlignment="1">
      <alignment vertical="center"/>
    </xf>
    <xf numFmtId="0" fontId="0" fillId="0" borderId="28" xfId="119" applyBorder="1" applyAlignment="1">
      <alignment horizontal="center" vertical="center"/>
      <protection/>
    </xf>
    <xf numFmtId="0" fontId="175" fillId="0" borderId="29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0" fillId="0" borderId="33" xfId="119" applyBorder="1" applyAlignment="1" applyProtection="1">
      <alignment horizontal="center" vertical="center"/>
      <protection locked="0"/>
    </xf>
    <xf numFmtId="0" fontId="18" fillId="0" borderId="33" xfId="119" applyFont="1" applyBorder="1" applyAlignment="1">
      <alignment horizontal="center" vertical="center"/>
      <protection/>
    </xf>
    <xf numFmtId="0" fontId="14" fillId="0" borderId="35" xfId="119" applyFont="1" applyBorder="1" applyAlignment="1" applyProtection="1">
      <alignment horizontal="center" vertical="center"/>
      <protection locked="0"/>
    </xf>
    <xf numFmtId="0" fontId="162" fillId="0" borderId="28" xfId="119" applyFont="1" applyBorder="1" applyAlignment="1" applyProtection="1">
      <alignment horizontal="center" vertical="center"/>
      <protection locked="0"/>
    </xf>
    <xf numFmtId="0" fontId="174" fillId="0" borderId="27" xfId="0" applyFont="1" applyBorder="1" applyAlignment="1">
      <alignment vertical="center"/>
    </xf>
    <xf numFmtId="0" fontId="0" fillId="0" borderId="27" xfId="0" applyFont="1" applyBorder="1" applyAlignment="1" applyProtection="1">
      <alignment horizontal="center"/>
      <protection locked="0"/>
    </xf>
    <xf numFmtId="0" fontId="188" fillId="0" borderId="28" xfId="119" applyFont="1" applyBorder="1" applyAlignment="1">
      <alignment horizontal="center" vertical="center"/>
      <protection/>
    </xf>
    <xf numFmtId="0" fontId="174" fillId="0" borderId="55" xfId="119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95" xfId="119" applyBorder="1" applyAlignment="1" applyProtection="1">
      <alignment horizontal="center" vertical="center"/>
      <protection locked="0"/>
    </xf>
    <xf numFmtId="0" fontId="18" fillId="0" borderId="71" xfId="119" applyFont="1" applyBorder="1" applyAlignment="1">
      <alignment horizontal="center" vertical="center"/>
      <protection/>
    </xf>
    <xf numFmtId="0" fontId="11" fillId="0" borderId="73" xfId="0" applyFont="1" applyBorder="1" applyAlignment="1" applyProtection="1">
      <alignment vertical="center"/>
      <protection/>
    </xf>
    <xf numFmtId="0" fontId="10" fillId="0" borderId="73" xfId="0" applyFont="1" applyBorder="1" applyAlignment="1" applyProtection="1">
      <alignment vertical="center"/>
      <protection/>
    </xf>
    <xf numFmtId="0" fontId="11" fillId="0" borderId="73" xfId="0" applyFont="1" applyFill="1" applyBorder="1" applyAlignment="1" applyProtection="1">
      <alignment vertical="center"/>
      <protection/>
    </xf>
    <xf numFmtId="0" fontId="10" fillId="0" borderId="73" xfId="0" applyFont="1" applyFill="1" applyBorder="1" applyAlignment="1" applyProtection="1">
      <alignment vertical="center"/>
      <protection/>
    </xf>
    <xf numFmtId="0" fontId="0" fillId="0" borderId="96" xfId="119" applyBorder="1" applyAlignment="1" applyProtection="1">
      <alignment horizontal="center" vertical="center"/>
      <protection locked="0"/>
    </xf>
    <xf numFmtId="0" fontId="18" fillId="0" borderId="44" xfId="119" applyFont="1" applyBorder="1" applyAlignment="1">
      <alignment horizontal="center" vertical="center"/>
      <protection/>
    </xf>
    <xf numFmtId="0" fontId="0" fillId="0" borderId="76" xfId="119" applyBorder="1" applyAlignment="1" applyProtection="1">
      <alignment horizontal="center" vertical="center"/>
      <protection locked="0"/>
    </xf>
    <xf numFmtId="0" fontId="18" fillId="0" borderId="97" xfId="119" applyFont="1" applyBorder="1" applyAlignment="1">
      <alignment horizontal="center" vertical="center"/>
      <protection/>
    </xf>
    <xf numFmtId="0" fontId="12" fillId="0" borderId="76" xfId="119" applyFont="1" applyBorder="1" applyAlignment="1" applyProtection="1">
      <alignment horizontal="center" vertical="center"/>
      <protection locked="0"/>
    </xf>
    <xf numFmtId="0" fontId="161" fillId="0" borderId="71" xfId="0" applyFont="1" applyBorder="1" applyAlignment="1" applyProtection="1">
      <alignment horizontal="center" vertical="center"/>
      <protection locked="0"/>
    </xf>
    <xf numFmtId="0" fontId="152" fillId="0" borderId="76" xfId="0" applyFont="1" applyBorder="1" applyAlignment="1">
      <alignment horizontal="center" vertical="center" wrapText="1"/>
    </xf>
    <xf numFmtId="0" fontId="0" fillId="0" borderId="71" xfId="119" applyBorder="1" applyAlignment="1" applyProtection="1">
      <alignment horizontal="center" vertical="center"/>
      <protection locked="0"/>
    </xf>
    <xf numFmtId="0" fontId="161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 wrapText="1"/>
    </xf>
    <xf numFmtId="0" fontId="26" fillId="0" borderId="32" xfId="0" applyFont="1" applyBorder="1" applyAlignment="1">
      <alignment vertical="center"/>
    </xf>
    <xf numFmtId="0" fontId="10" fillId="0" borderId="98" xfId="0" applyFont="1" applyBorder="1" applyAlignment="1">
      <alignment vertical="center"/>
    </xf>
    <xf numFmtId="0" fontId="149" fillId="0" borderId="33" xfId="119" applyFont="1" applyBorder="1" applyAlignment="1">
      <alignment horizontal="center" vertical="center"/>
      <protection/>
    </xf>
    <xf numFmtId="0" fontId="168" fillId="0" borderId="33" xfId="0" applyFont="1" applyBorder="1" applyAlignment="1">
      <alignment horizontal="center" vertical="center" wrapText="1"/>
    </xf>
    <xf numFmtId="20" fontId="154" fillId="0" borderId="30" xfId="119" applyNumberFormat="1" applyFont="1" applyBorder="1" applyAlignment="1" applyProtection="1">
      <alignment horizontal="center" vertical="center"/>
      <protection locked="0"/>
    </xf>
    <xf numFmtId="0" fontId="152" fillId="0" borderId="76" xfId="119" applyFont="1" applyBorder="1" applyAlignment="1" applyProtection="1">
      <alignment horizontal="center" vertical="center"/>
      <protection locked="0"/>
    </xf>
    <xf numFmtId="14" fontId="188" fillId="0" borderId="0" xfId="0" applyNumberFormat="1" applyFont="1" applyAlignment="1" applyProtection="1">
      <alignment horizontal="center"/>
      <protection locked="0"/>
    </xf>
    <xf numFmtId="0" fontId="12" fillId="0" borderId="0" xfId="119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26" fillId="7" borderId="30" xfId="0" applyFont="1" applyFill="1" applyBorder="1" applyAlignment="1">
      <alignment vertical="center"/>
    </xf>
    <xf numFmtId="0" fontId="26" fillId="0" borderId="31" xfId="0" applyFont="1" applyBorder="1" applyAlignment="1" applyProtection="1">
      <alignment vertical="center"/>
      <protection locked="0"/>
    </xf>
    <xf numFmtId="0" fontId="161" fillId="7" borderId="30" xfId="0" applyFont="1" applyFill="1" applyBorder="1" applyAlignment="1" applyProtection="1">
      <alignment vertical="center"/>
      <protection locked="0"/>
    </xf>
    <xf numFmtId="0" fontId="10" fillId="7" borderId="30" xfId="0" applyFont="1" applyFill="1" applyBorder="1" applyAlignment="1">
      <alignment vertical="center"/>
    </xf>
    <xf numFmtId="0" fontId="187" fillId="7" borderId="50" xfId="0" applyFont="1" applyFill="1" applyBorder="1" applyAlignment="1">
      <alignment vertical="center"/>
    </xf>
    <xf numFmtId="20" fontId="72" fillId="0" borderId="27" xfId="119" applyNumberFormat="1" applyFont="1" applyBorder="1" applyAlignment="1" applyProtection="1">
      <alignment horizontal="center" vertical="center"/>
      <protection locked="0"/>
    </xf>
    <xf numFmtId="20" fontId="185" fillId="0" borderId="0" xfId="119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10" fillId="0" borderId="31" xfId="0" applyFont="1" applyBorder="1" applyAlignment="1">
      <alignment vertical="center"/>
    </xf>
    <xf numFmtId="0" fontId="16" fillId="0" borderId="30" xfId="0" applyFont="1" applyBorder="1" applyAlignment="1" applyProtection="1">
      <alignment horizontal="center"/>
      <protection locked="0"/>
    </xf>
    <xf numFmtId="0" fontId="152" fillId="0" borderId="44" xfId="0" applyFont="1" applyBorder="1" applyAlignment="1" applyProtection="1">
      <alignment horizontal="left" vertical="center"/>
      <protection locked="0"/>
    </xf>
    <xf numFmtId="0" fontId="152" fillId="0" borderId="42" xfId="0" applyFont="1" applyBorder="1" applyAlignment="1" applyProtection="1">
      <alignment horizontal="left" vertical="center"/>
      <protection locked="0"/>
    </xf>
    <xf numFmtId="0" fontId="26" fillId="0" borderId="32" xfId="0" applyFont="1" applyFill="1" applyBorder="1" applyAlignment="1">
      <alignment vertical="center"/>
    </xf>
    <xf numFmtId="20" fontId="154" fillId="0" borderId="32" xfId="119" applyNumberFormat="1" applyFont="1" applyBorder="1" applyAlignment="1" applyProtection="1">
      <alignment horizontal="center" vertical="center"/>
      <protection locked="0"/>
    </xf>
    <xf numFmtId="20" fontId="154" fillId="0" borderId="31" xfId="119" applyNumberFormat="1" applyFont="1" applyBorder="1" applyAlignment="1" applyProtection="1">
      <alignment horizontal="center" vertical="center"/>
      <protection locked="0"/>
    </xf>
    <xf numFmtId="0" fontId="12" fillId="4" borderId="28" xfId="119" applyFont="1" applyFill="1" applyBorder="1" applyAlignment="1" applyProtection="1">
      <alignment horizontal="center" vertical="center"/>
      <protection locked="0"/>
    </xf>
    <xf numFmtId="0" fontId="0" fillId="4" borderId="40" xfId="0" applyFont="1" applyFill="1" applyBorder="1" applyAlignment="1" applyProtection="1">
      <alignment horizontal="center" vertical="center"/>
      <protection/>
    </xf>
    <xf numFmtId="0" fontId="4" fillId="4" borderId="28" xfId="0" applyFont="1" applyFill="1" applyBorder="1" applyAlignment="1" applyProtection="1">
      <alignment horizontal="center" vertical="center"/>
      <protection/>
    </xf>
    <xf numFmtId="0" fontId="26" fillId="4" borderId="28" xfId="0" applyFont="1" applyFill="1" applyBorder="1" applyAlignment="1" applyProtection="1">
      <alignment horizontal="center" vertical="center"/>
      <protection/>
    </xf>
    <xf numFmtId="0" fontId="21" fillId="4" borderId="29" xfId="0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>
      <alignment horizontal="center" vertical="center"/>
    </xf>
    <xf numFmtId="0" fontId="26" fillId="7" borderId="31" xfId="0" applyFont="1" applyFill="1" applyBorder="1" applyAlignment="1" applyProtection="1">
      <alignment vertical="center"/>
      <protection locked="0"/>
    </xf>
    <xf numFmtId="0" fontId="26" fillId="70" borderId="31" xfId="0" applyFont="1" applyFill="1" applyBorder="1" applyAlignment="1">
      <alignment vertical="center"/>
    </xf>
    <xf numFmtId="0" fontId="10" fillId="70" borderId="0" xfId="0" applyFont="1" applyFill="1" applyAlignment="1">
      <alignment vertical="center"/>
    </xf>
    <xf numFmtId="0" fontId="189" fillId="22" borderId="30" xfId="0" applyFont="1" applyFill="1" applyBorder="1" applyAlignment="1" applyProtection="1">
      <alignment vertical="center"/>
      <protection locked="0"/>
    </xf>
    <xf numFmtId="0" fontId="190" fillId="22" borderId="30" xfId="0" applyFont="1" applyFill="1" applyBorder="1" applyAlignment="1" applyProtection="1">
      <alignment vertical="center"/>
      <protection locked="0"/>
    </xf>
    <xf numFmtId="0" fontId="10" fillId="79" borderId="31" xfId="0" applyFont="1" applyFill="1" applyBorder="1" applyAlignment="1">
      <alignment vertical="center"/>
    </xf>
    <xf numFmtId="0" fontId="175" fillId="22" borderId="32" xfId="0" applyFont="1" applyFill="1" applyBorder="1" applyAlignment="1" applyProtection="1">
      <alignment vertical="center"/>
      <protection locked="0"/>
    </xf>
    <xf numFmtId="0" fontId="174" fillId="22" borderId="32" xfId="0" applyFont="1" applyFill="1" applyBorder="1" applyAlignment="1" applyProtection="1">
      <alignment vertical="center"/>
      <protection locked="0"/>
    </xf>
    <xf numFmtId="0" fontId="20" fillId="0" borderId="34" xfId="0" applyFont="1" applyBorder="1" applyAlignment="1">
      <alignment horizontal="center" vertical="center"/>
    </xf>
    <xf numFmtId="0" fontId="26" fillId="22" borderId="32" xfId="0" applyFont="1" applyFill="1" applyBorder="1" applyAlignment="1">
      <alignment vertical="center"/>
    </xf>
    <xf numFmtId="0" fontId="10" fillId="22" borderId="32" xfId="0" applyFont="1" applyFill="1" applyBorder="1" applyAlignment="1">
      <alignment vertical="center"/>
    </xf>
    <xf numFmtId="0" fontId="15" fillId="0" borderId="34" xfId="0" applyFont="1" applyBorder="1" applyAlignment="1" applyProtection="1">
      <alignment horizontal="center" vertical="center"/>
      <protection/>
    </xf>
    <xf numFmtId="0" fontId="162" fillId="0" borderId="42" xfId="119" applyFont="1" applyBorder="1" applyAlignment="1" applyProtection="1">
      <alignment horizontal="left" vertical="center"/>
      <protection locked="0"/>
    </xf>
    <xf numFmtId="0" fontId="191" fillId="0" borderId="0" xfId="0" applyFont="1" applyAlignment="1">
      <alignment/>
    </xf>
    <xf numFmtId="0" fontId="19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93" fillId="0" borderId="0" xfId="0" applyFont="1" applyAlignment="1">
      <alignment/>
    </xf>
    <xf numFmtId="0" fontId="77" fillId="0" borderId="0" xfId="0" applyFont="1" applyAlignment="1">
      <alignment vertical="center"/>
    </xf>
    <xf numFmtId="0" fontId="153" fillId="0" borderId="0" xfId="0" applyFont="1" applyAlignment="1">
      <alignment/>
    </xf>
    <xf numFmtId="0" fontId="192" fillId="0" borderId="0" xfId="0" applyFont="1" applyAlignment="1">
      <alignment horizontal="right"/>
    </xf>
    <xf numFmtId="0" fontId="193" fillId="0" borderId="52" xfId="0" applyFont="1" applyBorder="1" applyAlignment="1">
      <alignment/>
    </xf>
    <xf numFmtId="0" fontId="77" fillId="0" borderId="52" xfId="0" applyFont="1" applyBorder="1" applyAlignment="1">
      <alignment vertical="center"/>
    </xf>
    <xf numFmtId="0" fontId="194" fillId="0" borderId="0" xfId="0" applyFont="1" applyAlignment="1">
      <alignment/>
    </xf>
    <xf numFmtId="0" fontId="163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93" fillId="0" borderId="0" xfId="0" applyFont="1" applyAlignment="1">
      <alignment horizontal="left"/>
    </xf>
    <xf numFmtId="0" fontId="192" fillId="0" borderId="0" xfId="0" applyFont="1" applyAlignment="1">
      <alignment horizontal="left"/>
    </xf>
    <xf numFmtId="166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2" fillId="0" borderId="96" xfId="119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195" fillId="0" borderId="73" xfId="0" applyFont="1" applyBorder="1" applyAlignment="1" applyProtection="1">
      <alignment vertical="center"/>
      <protection/>
    </xf>
    <xf numFmtId="0" fontId="12" fillId="0" borderId="99" xfId="119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/>
    </xf>
    <xf numFmtId="0" fontId="12" fillId="0" borderId="44" xfId="119" applyFont="1" applyBorder="1" applyAlignment="1" applyProtection="1">
      <alignment vertical="center"/>
      <protection locked="0"/>
    </xf>
    <xf numFmtId="0" fontId="12" fillId="0" borderId="100" xfId="119" applyFont="1" applyBorder="1" applyAlignment="1" applyProtection="1">
      <alignment vertical="center"/>
      <protection locked="0"/>
    </xf>
    <xf numFmtId="0" fontId="12" fillId="0" borderId="42" xfId="119" applyFont="1" applyBorder="1" applyAlignment="1" applyProtection="1">
      <alignment vertical="center"/>
      <protection locked="0"/>
    </xf>
    <xf numFmtId="0" fontId="12" fillId="0" borderId="33" xfId="119" applyFont="1" applyBorder="1" applyAlignment="1" applyProtection="1">
      <alignment vertical="center"/>
      <protection locked="0"/>
    </xf>
    <xf numFmtId="0" fontId="0" fillId="0" borderId="44" xfId="119" applyFont="1" applyBorder="1" applyAlignment="1" applyProtection="1">
      <alignment horizontal="center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12" fillId="4" borderId="42" xfId="119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/>
    </xf>
    <xf numFmtId="0" fontId="4" fillId="4" borderId="33" xfId="0" applyFont="1" applyFill="1" applyBorder="1" applyAlignment="1" applyProtection="1">
      <alignment horizontal="center" vertical="center"/>
      <protection/>
    </xf>
    <xf numFmtId="0" fontId="26" fillId="4" borderId="33" xfId="0" applyFont="1" applyFill="1" applyBorder="1" applyAlignment="1" applyProtection="1">
      <alignment horizontal="center" vertical="center"/>
      <protection/>
    </xf>
    <xf numFmtId="0" fontId="21" fillId="4" borderId="34" xfId="0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4" fillId="0" borderId="27" xfId="119" applyFont="1" applyBorder="1" applyAlignment="1" applyProtection="1">
      <alignment vertical="center"/>
      <protection locked="0"/>
    </xf>
    <xf numFmtId="0" fontId="196" fillId="0" borderId="28" xfId="0" applyFont="1" applyBorder="1" applyAlignment="1" applyProtection="1">
      <alignment horizontal="center" vertical="center"/>
      <protection/>
    </xf>
    <xf numFmtId="0" fontId="151" fillId="0" borderId="0" xfId="122" applyFont="1" applyFill="1" applyBorder="1" applyProtection="1">
      <alignment/>
      <protection locked="0"/>
    </xf>
    <xf numFmtId="0" fontId="197" fillId="79" borderId="0" xfId="122" applyFont="1" applyFill="1" applyBorder="1" applyAlignment="1" applyProtection="1">
      <alignment vertical="center"/>
      <protection locked="0"/>
    </xf>
    <xf numFmtId="0" fontId="197" fillId="79" borderId="60" xfId="122" applyFont="1" applyFill="1" applyBorder="1" applyAlignment="1" applyProtection="1">
      <alignment vertical="center"/>
      <protection locked="0"/>
    </xf>
    <xf numFmtId="0" fontId="18" fillId="79" borderId="60" xfId="122" applyFont="1" applyFill="1" applyBorder="1" applyAlignment="1" applyProtection="1">
      <alignment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5" fillId="0" borderId="88" xfId="122" applyFont="1" applyBorder="1" applyAlignment="1">
      <alignment horizontal="center"/>
      <protection/>
    </xf>
    <xf numFmtId="49" fontId="25" fillId="0" borderId="22" xfId="131" applyNumberFormat="1" applyFont="1" applyBorder="1" applyAlignment="1">
      <alignment horizontal="left" vertical="center" indent="1"/>
      <protection/>
    </xf>
    <xf numFmtId="0" fontId="25" fillId="0" borderId="54" xfId="131" applyFont="1" applyBorder="1" applyAlignment="1">
      <alignment horizontal="left" vertical="center" indent="1"/>
      <protection/>
    </xf>
    <xf numFmtId="0" fontId="25" fillId="0" borderId="54" xfId="131" applyFont="1" applyBorder="1" applyAlignment="1">
      <alignment horizontal="center" vertical="center"/>
      <protection/>
    </xf>
    <xf numFmtId="0" fontId="25" fillId="0" borderId="83" xfId="122" applyFont="1" applyBorder="1" applyAlignment="1">
      <alignment horizontal="left" vertical="center" indent="1"/>
      <protection/>
    </xf>
    <xf numFmtId="0" fontId="25" fillId="0" borderId="83" xfId="122" applyFont="1" applyBorder="1" applyAlignment="1">
      <alignment horizontal="center" vertical="center"/>
      <protection/>
    </xf>
    <xf numFmtId="0" fontId="183" fillId="0" borderId="89" xfId="122" applyFont="1" applyBorder="1" applyAlignment="1">
      <alignment horizontal="center"/>
      <protection/>
    </xf>
    <xf numFmtId="49" fontId="25" fillId="0" borderId="57" xfId="122" applyNumberFormat="1" applyFont="1" applyBorder="1" applyAlignment="1">
      <alignment horizontal="left" vertical="center" indent="1"/>
      <protection/>
    </xf>
    <xf numFmtId="49" fontId="25" fillId="0" borderId="70" xfId="122" applyNumberFormat="1" applyFont="1" applyBorder="1" applyAlignment="1">
      <alignment horizontal="left" vertical="center" indent="1"/>
      <protection/>
    </xf>
    <xf numFmtId="49" fontId="25" fillId="0" borderId="70" xfId="122" applyNumberFormat="1" applyFont="1" applyBorder="1" applyAlignment="1">
      <alignment horizontal="center" vertical="center"/>
      <protection/>
    </xf>
    <xf numFmtId="1" fontId="25" fillId="0" borderId="57" xfId="122" applyNumberFormat="1" applyFont="1" applyBorder="1" applyAlignment="1">
      <alignment horizontal="center"/>
      <protection/>
    </xf>
    <xf numFmtId="49" fontId="184" fillId="0" borderId="101" xfId="122" applyNumberFormat="1" applyFont="1" applyBorder="1" applyAlignment="1">
      <alignment horizontal="left" vertical="center" indent="1"/>
      <protection/>
    </xf>
    <xf numFmtId="49" fontId="184" fillId="0" borderId="102" xfId="122" applyNumberFormat="1" applyFont="1" applyBorder="1" applyAlignment="1">
      <alignment horizontal="left" vertical="center" indent="1"/>
      <protection/>
    </xf>
    <xf numFmtId="49" fontId="184" fillId="0" borderId="102" xfId="122" applyNumberFormat="1" applyFont="1" applyBorder="1" applyAlignment="1">
      <alignment horizontal="center" vertical="center"/>
      <protection/>
    </xf>
    <xf numFmtId="0" fontId="184" fillId="0" borderId="0" xfId="122" applyFont="1" applyBorder="1" applyAlignment="1">
      <alignment horizontal="center" vertical="center"/>
      <protection/>
    </xf>
    <xf numFmtId="0" fontId="3" fillId="0" borderId="21" xfId="122" applyFont="1" applyBorder="1" applyAlignment="1">
      <alignment horizontal="center" vertical="center"/>
      <protection/>
    </xf>
    <xf numFmtId="0" fontId="155" fillId="0" borderId="87" xfId="122" applyFont="1" applyBorder="1" applyAlignment="1">
      <alignment horizontal="center"/>
      <protection/>
    </xf>
    <xf numFmtId="1" fontId="25" fillId="0" borderId="83" xfId="122" applyNumberFormat="1" applyFont="1" applyBorder="1" applyAlignment="1">
      <alignment horizontal="center"/>
      <protection/>
    </xf>
    <xf numFmtId="0" fontId="78" fillId="0" borderId="0" xfId="0" applyFont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" fillId="80" borderId="60" xfId="24" applyFill="1" applyBorder="1" applyAlignment="1" applyProtection="1">
      <alignment vertical="center"/>
      <protection locked="0"/>
    </xf>
    <xf numFmtId="0" fontId="0" fillId="7" borderId="0" xfId="0" applyFont="1" applyFill="1" applyAlignment="1" applyProtection="1">
      <alignment/>
      <protection locked="0"/>
    </xf>
    <xf numFmtId="0" fontId="18" fillId="7" borderId="0" xfId="0" applyFont="1" applyFill="1" applyAlignment="1" applyProtection="1">
      <alignment horizontal="left" vertical="center"/>
      <protection locked="0"/>
    </xf>
    <xf numFmtId="0" fontId="0" fillId="7" borderId="0" xfId="0" applyFont="1" applyFill="1" applyAlignment="1" applyProtection="1">
      <alignment vertical="center"/>
      <protection locked="0"/>
    </xf>
    <xf numFmtId="0" fontId="197" fillId="7" borderId="0" xfId="122" applyFont="1" applyFill="1" applyBorder="1" applyAlignment="1" applyProtection="1">
      <alignment vertical="center"/>
      <protection locked="0"/>
    </xf>
    <xf numFmtId="0" fontId="179" fillId="0" borderId="41" xfId="119" applyFont="1" applyBorder="1" applyAlignment="1" applyProtection="1">
      <alignment horizontal="left" vertical="center"/>
      <protection locked="0"/>
    </xf>
    <xf numFmtId="0" fontId="12" fillId="0" borderId="43" xfId="119" applyFont="1" applyBorder="1" applyAlignment="1" applyProtection="1">
      <alignment horizontal="left" vertical="center"/>
      <protection locked="0"/>
    </xf>
    <xf numFmtId="0" fontId="12" fillId="77" borderId="65" xfId="119" applyFont="1" applyFill="1" applyBorder="1" applyAlignment="1" applyProtection="1">
      <alignment horizontal="left" vertical="center"/>
      <protection locked="0"/>
    </xf>
    <xf numFmtId="0" fontId="11" fillId="0" borderId="99" xfId="119" applyFont="1" applyFill="1" applyBorder="1" applyAlignment="1" applyProtection="1">
      <alignment vertical="center"/>
      <protection locked="0"/>
    </xf>
    <xf numFmtId="0" fontId="10" fillId="0" borderId="98" xfId="119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>
      <alignment vertical="center"/>
    </xf>
    <xf numFmtId="0" fontId="10" fillId="0" borderId="61" xfId="119" applyFont="1" applyBorder="1" applyAlignment="1" applyProtection="1">
      <alignment horizontal="center" vertical="center"/>
      <protection locked="0"/>
    </xf>
    <xf numFmtId="0" fontId="14" fillId="0" borderId="40" xfId="119" applyFont="1" applyBorder="1" applyAlignment="1" applyProtection="1">
      <alignment horizontal="center" vertical="center"/>
      <protection locked="0"/>
    </xf>
    <xf numFmtId="0" fontId="15" fillId="0" borderId="72" xfId="119" applyFont="1" applyBorder="1" applyAlignment="1" applyProtection="1">
      <alignment horizontal="center" vertical="center"/>
      <protection/>
    </xf>
    <xf numFmtId="0" fontId="179" fillId="77" borderId="65" xfId="119" applyFont="1" applyFill="1" applyBorder="1" applyAlignment="1" applyProtection="1">
      <alignment horizontal="left" vertical="center"/>
      <protection locked="0"/>
    </xf>
    <xf numFmtId="0" fontId="179" fillId="0" borderId="33" xfId="119" applyFont="1" applyBorder="1" applyAlignment="1" applyProtection="1">
      <alignment horizontal="left" vertical="center"/>
      <protection locked="0"/>
    </xf>
    <xf numFmtId="0" fontId="11" fillId="0" borderId="31" xfId="119" applyFont="1" applyFill="1" applyBorder="1" applyAlignment="1" applyProtection="1">
      <alignment vertical="center"/>
      <protection locked="0"/>
    </xf>
    <xf numFmtId="0" fontId="11" fillId="0" borderId="103" xfId="0" applyFont="1" applyFill="1" applyBorder="1" applyAlignment="1">
      <alignment vertical="center"/>
    </xf>
    <xf numFmtId="0" fontId="11" fillId="0" borderId="104" xfId="0" applyFont="1" applyFill="1" applyBorder="1" applyAlignment="1">
      <alignment vertical="center"/>
    </xf>
    <xf numFmtId="0" fontId="10" fillId="0" borderId="61" xfId="0" applyFont="1" applyFill="1" applyBorder="1" applyAlignment="1" applyProtection="1">
      <alignment vertical="center"/>
      <protection locked="0"/>
    </xf>
    <xf numFmtId="0" fontId="10" fillId="0" borderId="50" xfId="0" applyFont="1" applyFill="1" applyBorder="1" applyAlignment="1" applyProtection="1">
      <alignment vertical="center"/>
      <protection locked="0"/>
    </xf>
    <xf numFmtId="0" fontId="12" fillId="77" borderId="66" xfId="119" applyFont="1" applyFill="1" applyBorder="1" applyAlignment="1" applyProtection="1">
      <alignment horizontal="left" vertical="center"/>
      <protection locked="0"/>
    </xf>
    <xf numFmtId="0" fontId="179" fillId="0" borderId="65" xfId="119" applyFont="1" applyBorder="1" applyAlignment="1" applyProtection="1">
      <alignment horizontal="left" vertical="center"/>
      <protection locked="0"/>
    </xf>
    <xf numFmtId="0" fontId="12" fillId="77" borderId="28" xfId="119" applyFont="1" applyFill="1" applyBorder="1" applyAlignment="1" applyProtection="1">
      <alignment horizontal="center" vertical="center"/>
      <protection locked="0"/>
    </xf>
    <xf numFmtId="0" fontId="11" fillId="81" borderId="30" xfId="0" applyFont="1" applyFill="1" applyBorder="1" applyAlignment="1">
      <alignment vertical="center"/>
    </xf>
    <xf numFmtId="0" fontId="10" fillId="81" borderId="31" xfId="119" applyFont="1" applyFill="1" applyBorder="1" applyAlignment="1" applyProtection="1">
      <alignment vertical="center"/>
      <protection locked="0"/>
    </xf>
    <xf numFmtId="0" fontId="161" fillId="0" borderId="50" xfId="0" applyFont="1" applyFill="1" applyBorder="1" applyAlignment="1" applyProtection="1">
      <alignment vertical="center"/>
      <protection locked="0"/>
    </xf>
    <xf numFmtId="0" fontId="0" fillId="0" borderId="31" xfId="0" applyBorder="1" applyAlignment="1" applyProtection="1">
      <alignment/>
      <protection locked="0"/>
    </xf>
    <xf numFmtId="0" fontId="152" fillId="0" borderId="28" xfId="119" applyFont="1" applyBorder="1" applyAlignment="1" applyProtection="1">
      <alignment vertical="center"/>
      <protection locked="0"/>
    </xf>
    <xf numFmtId="0" fontId="162" fillId="0" borderId="28" xfId="119" applyFont="1" applyBorder="1" applyAlignment="1" applyProtection="1">
      <alignment horizontal="center" vertical="center"/>
      <protection/>
    </xf>
    <xf numFmtId="0" fontId="26" fillId="0" borderId="61" xfId="0" applyFont="1" applyFill="1" applyBorder="1" applyAlignment="1">
      <alignment vertical="center"/>
    </xf>
    <xf numFmtId="0" fontId="26" fillId="0" borderId="105" xfId="0" applyFont="1" applyFill="1" applyBorder="1" applyAlignment="1">
      <alignment vertical="center"/>
    </xf>
    <xf numFmtId="0" fontId="179" fillId="0" borderId="40" xfId="119" applyFont="1" applyBorder="1" applyAlignment="1" applyProtection="1">
      <alignment horizontal="left" vertical="center"/>
      <protection locked="0"/>
    </xf>
    <xf numFmtId="0" fontId="13" fillId="0" borderId="36" xfId="119" applyFont="1" applyBorder="1" applyAlignment="1" applyProtection="1">
      <alignment horizontal="center" vertical="center"/>
      <protection/>
    </xf>
    <xf numFmtId="0" fontId="11" fillId="0" borderId="30" xfId="119" applyFont="1" applyFill="1" applyBorder="1" applyAlignment="1" applyProtection="1">
      <alignment vertical="center"/>
      <protection locked="0"/>
    </xf>
    <xf numFmtId="0" fontId="11" fillId="0" borderId="105" xfId="0" applyFont="1" applyFill="1" applyBorder="1" applyAlignment="1">
      <alignment vertical="center"/>
    </xf>
    <xf numFmtId="0" fontId="26" fillId="0" borderId="103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72" fillId="0" borderId="30" xfId="0" applyFont="1" applyFill="1" applyBorder="1" applyAlignment="1">
      <alignment vertical="center"/>
    </xf>
    <xf numFmtId="0" fontId="80" fillId="0" borderId="28" xfId="119" applyFont="1" applyBorder="1" applyAlignment="1" applyProtection="1">
      <alignment horizontal="center" vertical="center"/>
      <protection locked="0"/>
    </xf>
    <xf numFmtId="0" fontId="81" fillId="0" borderId="28" xfId="119" applyFont="1" applyBorder="1" applyAlignment="1" applyProtection="1">
      <alignment horizontal="center" vertical="center"/>
      <protection locked="0"/>
    </xf>
    <xf numFmtId="0" fontId="82" fillId="0" borderId="28" xfId="119" applyFont="1" applyBorder="1" applyAlignment="1" applyProtection="1">
      <alignment horizontal="center" vertical="center"/>
      <protection/>
    </xf>
    <xf numFmtId="0" fontId="83" fillId="0" borderId="45" xfId="119" applyFont="1" applyBorder="1" applyAlignment="1" applyProtection="1">
      <alignment horizontal="center" vertical="center"/>
      <protection locked="0"/>
    </xf>
    <xf numFmtId="0" fontId="84" fillId="0" borderId="29" xfId="119" applyFont="1" applyBorder="1" applyAlignment="1" applyProtection="1">
      <alignment horizontal="center" vertical="center"/>
      <protection/>
    </xf>
    <xf numFmtId="0" fontId="153" fillId="0" borderId="0" xfId="0" applyFont="1" applyAlignment="1" applyProtection="1">
      <alignment horizontal="center"/>
      <protection locked="0"/>
    </xf>
    <xf numFmtId="0" fontId="154" fillId="0" borderId="0" xfId="122" applyFont="1" applyFill="1" applyAlignment="1" applyProtection="1">
      <alignment horizontal="center" vertical="center"/>
      <protection locked="0"/>
    </xf>
    <xf numFmtId="0" fontId="154" fillId="0" borderId="0" xfId="122" applyFont="1" applyAlignment="1" applyProtection="1">
      <alignment horizontal="center" vertical="center"/>
      <protection locked="0"/>
    </xf>
    <xf numFmtId="0" fontId="160" fillId="0" borderId="0" xfId="122" applyFont="1" applyFill="1" applyAlignment="1" applyProtection="1">
      <alignment horizontal="center" vertical="center"/>
      <protection locked="0"/>
    </xf>
    <xf numFmtId="0" fontId="160" fillId="0" borderId="0" xfId="122" applyFont="1" applyAlignment="1" applyProtection="1">
      <alignment horizontal="center" vertical="center"/>
      <protection locked="0"/>
    </xf>
    <xf numFmtId="0" fontId="4" fillId="0" borderId="0" xfId="122" applyFont="1" applyFill="1" applyAlignment="1" applyProtection="1">
      <alignment horizontal="center" vertical="center"/>
      <protection locked="0"/>
    </xf>
    <xf numFmtId="0" fontId="4" fillId="0" borderId="0" xfId="122" applyFont="1" applyFill="1" applyAlignment="1" applyProtection="1">
      <alignment horizontal="center"/>
      <protection locked="0"/>
    </xf>
    <xf numFmtId="0" fontId="160" fillId="0" borderId="0" xfId="122" applyFont="1" applyFill="1" applyAlignment="1" applyProtection="1">
      <alignment horizontal="center"/>
      <protection locked="0"/>
    </xf>
    <xf numFmtId="0" fontId="160" fillId="0" borderId="0" xfId="122" applyFont="1" applyAlignment="1" applyProtection="1">
      <alignment horizontal="center"/>
      <protection locked="0"/>
    </xf>
    <xf numFmtId="0" fontId="158" fillId="0" borderId="0" xfId="122" applyFont="1" applyFill="1" applyAlignment="1" applyProtection="1">
      <alignment horizontal="center"/>
      <protection locked="0"/>
    </xf>
    <xf numFmtId="1" fontId="158" fillId="0" borderId="0" xfId="122" applyNumberFormat="1" applyFont="1" applyFill="1" applyBorder="1" applyAlignment="1" applyProtection="1">
      <alignment horizontal="center" vertical="center"/>
      <protection locked="0"/>
    </xf>
    <xf numFmtId="1" fontId="160" fillId="0" borderId="0" xfId="122" applyNumberFormat="1" applyFont="1" applyFill="1" applyBorder="1" applyAlignment="1" applyProtection="1">
      <alignment horizontal="center" vertical="center"/>
      <protection locked="0"/>
    </xf>
    <xf numFmtId="0" fontId="151" fillId="0" borderId="0" xfId="122" applyFont="1" applyFill="1" applyAlignment="1" applyProtection="1">
      <alignment horizontal="center"/>
      <protection locked="0"/>
    </xf>
    <xf numFmtId="0" fontId="152" fillId="0" borderId="30" xfId="119" applyFont="1" applyBorder="1" applyAlignment="1" applyProtection="1">
      <alignment vertical="center"/>
      <protection locked="0"/>
    </xf>
    <xf numFmtId="0" fontId="152" fillId="0" borderId="28" xfId="119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left" vertical="center"/>
    </xf>
    <xf numFmtId="0" fontId="60" fillId="0" borderId="0" xfId="131" applyFont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59" fillId="0" borderId="0" xfId="131" applyFont="1" applyAlignment="1">
      <alignment horizontal="center" vertical="center"/>
      <protection/>
    </xf>
    <xf numFmtId="0" fontId="25" fillId="0" borderId="0" xfId="131" applyAlignment="1">
      <alignment horizontal="center" vertical="center"/>
      <protection/>
    </xf>
    <xf numFmtId="0" fontId="198" fillId="0" borderId="0" xfId="119" applyFont="1" applyAlignment="1">
      <alignment horizontal="center" vertical="center"/>
      <protection/>
    </xf>
    <xf numFmtId="0" fontId="199" fillId="0" borderId="0" xfId="119" applyFont="1" applyAlignment="1">
      <alignment horizontal="left" vertical="center"/>
      <protection/>
    </xf>
    <xf numFmtId="0" fontId="60" fillId="0" borderId="0" xfId="130" applyFont="1" applyAlignment="1">
      <alignment horizontal="center" vertical="center" wrapText="1"/>
      <protection/>
    </xf>
    <xf numFmtId="0" fontId="3" fillId="0" borderId="0" xfId="122" applyFont="1" applyAlignment="1">
      <alignment horizontal="center" vertical="center" wrapText="1"/>
      <protection/>
    </xf>
    <xf numFmtId="0" fontId="63" fillId="0" borderId="0" xfId="122" applyFont="1" applyAlignment="1">
      <alignment horizontal="center" vertical="center"/>
      <protection/>
    </xf>
    <xf numFmtId="0" fontId="55" fillId="0" borderId="0" xfId="122" applyFont="1" applyAlignment="1">
      <alignment horizontal="left" vertical="center"/>
      <protection/>
    </xf>
    <xf numFmtId="0" fontId="64" fillId="0" borderId="106" xfId="122" applyFont="1" applyBorder="1" applyAlignment="1">
      <alignment horizontal="center" vertical="center"/>
      <protection/>
    </xf>
    <xf numFmtId="0" fontId="64" fillId="0" borderId="107" xfId="122" applyFont="1" applyBorder="1" applyAlignment="1">
      <alignment horizontal="center" vertical="center"/>
      <protection/>
    </xf>
    <xf numFmtId="0" fontId="64" fillId="0" borderId="108" xfId="122" applyFont="1" applyBorder="1" applyAlignment="1">
      <alignment horizontal="center" vertical="center"/>
      <protection/>
    </xf>
    <xf numFmtId="0" fontId="65" fillId="0" borderId="0" xfId="130" applyFont="1" applyAlignment="1">
      <alignment horizontal="center" vertical="center"/>
      <protection/>
    </xf>
    <xf numFmtId="0" fontId="67" fillId="0" borderId="0" xfId="130" applyFont="1" applyAlignment="1">
      <alignment horizontal="center" vertical="center"/>
      <protection/>
    </xf>
    <xf numFmtId="0" fontId="63" fillId="0" borderId="0" xfId="122" applyFont="1" applyAlignment="1">
      <alignment horizontal="left" vertical="center"/>
      <protection/>
    </xf>
    <xf numFmtId="0" fontId="65" fillId="0" borderId="0" xfId="122" applyFont="1" applyAlignment="1">
      <alignment horizontal="center" vertical="center"/>
      <protection/>
    </xf>
    <xf numFmtId="0" fontId="66" fillId="0" borderId="0" xfId="130" applyFont="1" applyAlignment="1">
      <alignment horizontal="center" vertical="center" wrapText="1"/>
      <protection/>
    </xf>
    <xf numFmtId="0" fontId="29" fillId="0" borderId="0" xfId="119" applyFont="1" applyAlignment="1" applyProtection="1">
      <alignment horizontal="center" vertical="center"/>
      <protection locked="0"/>
    </xf>
    <xf numFmtId="0" fontId="158" fillId="0" borderId="0" xfId="122" applyFont="1" applyAlignment="1" applyProtection="1">
      <alignment horizontal="center"/>
      <protection locked="0"/>
    </xf>
    <xf numFmtId="0" fontId="50" fillId="0" borderId="0" xfId="122" applyFont="1" applyAlignment="1" applyProtection="1">
      <alignment horizontal="center" vertical="center"/>
      <protection locked="0"/>
    </xf>
    <xf numFmtId="168" fontId="30" fillId="0" borderId="57" xfId="122" applyNumberFormat="1" applyFont="1" applyBorder="1" applyAlignment="1" applyProtection="1">
      <alignment horizontal="center" vertical="center"/>
      <protection/>
    </xf>
    <xf numFmtId="0" fontId="30" fillId="0" borderId="22" xfId="122" applyFont="1" applyBorder="1" applyAlignment="1" applyProtection="1">
      <alignment horizontal="center" vertical="center"/>
      <protection/>
    </xf>
    <xf numFmtId="1" fontId="30" fillId="0" borderId="57" xfId="122" applyNumberFormat="1" applyFont="1" applyBorder="1" applyAlignment="1" applyProtection="1">
      <alignment horizontal="center" vertical="center"/>
      <protection locked="0"/>
    </xf>
    <xf numFmtId="1" fontId="30" fillId="0" borderId="22" xfId="122" applyNumberFormat="1" applyFont="1" applyBorder="1" applyAlignment="1" applyProtection="1">
      <alignment horizontal="center" vertical="center"/>
      <protection locked="0"/>
    </xf>
    <xf numFmtId="0" fontId="30" fillId="0" borderId="54" xfId="122" applyFont="1" applyBorder="1" applyAlignment="1" applyProtection="1">
      <alignment horizontal="center" vertical="center"/>
      <protection locked="0"/>
    </xf>
    <xf numFmtId="0" fontId="30" fillId="0" borderId="56" xfId="122" applyFont="1" applyBorder="1" applyAlignment="1" applyProtection="1">
      <alignment horizontal="center" vertical="center"/>
      <protection locked="0"/>
    </xf>
    <xf numFmtId="0" fontId="30" fillId="0" borderId="54" xfId="122" applyFont="1" applyBorder="1" applyAlignment="1" applyProtection="1">
      <alignment horizontal="center" vertical="center"/>
      <protection/>
    </xf>
    <xf numFmtId="1" fontId="30" fillId="0" borderId="54" xfId="122" applyNumberFormat="1" applyFont="1" applyBorder="1" applyAlignment="1" applyProtection="1">
      <alignment horizontal="center" vertical="center"/>
      <protection locked="0"/>
    </xf>
    <xf numFmtId="0" fontId="30" fillId="0" borderId="25" xfId="122" applyFont="1" applyBorder="1" applyAlignment="1" applyProtection="1">
      <alignment horizontal="center" vertical="center"/>
      <protection locked="0"/>
    </xf>
    <xf numFmtId="168" fontId="30" fillId="0" borderId="22" xfId="122" applyNumberFormat="1" applyFont="1" applyBorder="1" applyAlignment="1" applyProtection="1">
      <alignment horizontal="center" vertical="center"/>
      <protection/>
    </xf>
    <xf numFmtId="1" fontId="160" fillId="0" borderId="22" xfId="122" applyNumberFormat="1" applyFont="1" applyBorder="1" applyAlignment="1" applyProtection="1">
      <alignment horizontal="center" vertical="center"/>
      <protection locked="0"/>
    </xf>
    <xf numFmtId="0" fontId="140" fillId="63" borderId="60" xfId="122" applyFill="1" applyBorder="1" applyAlignment="1" applyProtection="1">
      <alignment horizontal="center" vertical="center"/>
      <protection locked="0"/>
    </xf>
    <xf numFmtId="0" fontId="140" fillId="63" borderId="0" xfId="122" applyFill="1" applyBorder="1" applyAlignment="1" applyProtection="1">
      <alignment horizontal="center" vertical="center"/>
      <protection locked="0"/>
    </xf>
    <xf numFmtId="0" fontId="140" fillId="63" borderId="37" xfId="122" applyFill="1" applyBorder="1" applyAlignment="1" applyProtection="1">
      <alignment horizontal="center" vertical="center"/>
      <protection locked="0"/>
    </xf>
    <xf numFmtId="0" fontId="30" fillId="0" borderId="0" xfId="122" applyFont="1" applyAlignment="1" applyProtection="1">
      <alignment horizontal="left" vertical="center"/>
      <protection locked="0"/>
    </xf>
    <xf numFmtId="0" fontId="158" fillId="82" borderId="0" xfId="122" applyFont="1" applyFill="1" applyBorder="1" applyAlignment="1" applyProtection="1">
      <alignment horizontal="center" vertical="center"/>
      <protection locked="0"/>
    </xf>
    <xf numFmtId="1" fontId="140" fillId="0" borderId="25" xfId="122" applyNumberFormat="1" applyBorder="1" applyAlignment="1" applyProtection="1">
      <alignment horizontal="center" vertical="center"/>
      <protection locked="0"/>
    </xf>
    <xf numFmtId="1" fontId="140" fillId="0" borderId="56" xfId="122" applyNumberFormat="1" applyBorder="1" applyAlignment="1" applyProtection="1">
      <alignment horizontal="center" vertical="center"/>
      <protection locked="0"/>
    </xf>
    <xf numFmtId="0" fontId="140" fillId="63" borderId="19" xfId="122" applyFill="1" applyBorder="1" applyAlignment="1" applyProtection="1">
      <alignment horizontal="center" vertical="center"/>
      <protection locked="0"/>
    </xf>
    <xf numFmtId="0" fontId="140" fillId="63" borderId="20" xfId="122" applyFill="1" applyBorder="1" applyAlignment="1" applyProtection="1">
      <alignment horizontal="center" vertical="center"/>
      <protection locked="0"/>
    </xf>
    <xf numFmtId="0" fontId="140" fillId="0" borderId="21" xfId="122" applyBorder="1" applyAlignment="1" applyProtection="1">
      <alignment horizontal="center" vertical="center"/>
      <protection locked="0"/>
    </xf>
    <xf numFmtId="0" fontId="160" fillId="82" borderId="0" xfId="122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6" fillId="0" borderId="6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1" fillId="0" borderId="0" xfId="0" applyFont="1" applyBorder="1" applyAlignment="1" applyProtection="1">
      <alignment horizontal="center"/>
      <protection locked="0"/>
    </xf>
    <xf numFmtId="0" fontId="26" fillId="0" borderId="6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00" fillId="83" borderId="109" xfId="0" applyFont="1" applyFill="1" applyBorder="1" applyAlignment="1" applyProtection="1">
      <alignment horizontal="center" vertical="center"/>
      <protection locked="0"/>
    </xf>
    <xf numFmtId="0" fontId="200" fillId="83" borderId="110" xfId="0" applyFont="1" applyFill="1" applyBorder="1" applyAlignment="1" applyProtection="1">
      <alignment horizontal="center" vertical="center"/>
      <protection locked="0"/>
    </xf>
    <xf numFmtId="0" fontId="200" fillId="83" borderId="111" xfId="0" applyFont="1" applyFill="1" applyBorder="1" applyAlignment="1" applyProtection="1">
      <alignment horizontal="center" vertical="center"/>
      <protection locked="0"/>
    </xf>
    <xf numFmtId="0" fontId="200" fillId="83" borderId="112" xfId="0" applyFont="1" applyFill="1" applyBorder="1" applyAlignment="1" applyProtection="1">
      <alignment horizontal="center" vertical="center"/>
      <protection locked="0"/>
    </xf>
    <xf numFmtId="0" fontId="200" fillId="83" borderId="0" xfId="0" applyFont="1" applyFill="1" applyBorder="1" applyAlignment="1" applyProtection="1">
      <alignment horizontal="center" vertical="center"/>
      <protection locked="0"/>
    </xf>
    <xf numFmtId="0" fontId="200" fillId="83" borderId="113" xfId="0" applyFont="1" applyFill="1" applyBorder="1" applyAlignment="1" applyProtection="1">
      <alignment horizontal="center" vertical="center"/>
      <protection locked="0"/>
    </xf>
    <xf numFmtId="0" fontId="73" fillId="83" borderId="0" xfId="0" applyFont="1" applyFill="1" applyBorder="1" applyAlignment="1">
      <alignment horizontal="center" vertical="center"/>
    </xf>
    <xf numFmtId="0" fontId="73" fillId="83" borderId="113" xfId="0" applyFont="1" applyFill="1" applyBorder="1" applyAlignment="1">
      <alignment horizontal="center" vertical="center"/>
    </xf>
    <xf numFmtId="0" fontId="73" fillId="83" borderId="114" xfId="0" applyFont="1" applyFill="1" applyBorder="1" applyAlignment="1">
      <alignment horizontal="center" vertical="center"/>
    </xf>
    <xf numFmtId="0" fontId="73" fillId="83" borderId="115" xfId="0" applyFont="1" applyFill="1" applyBorder="1" applyAlignment="1">
      <alignment horizontal="center" vertical="center"/>
    </xf>
    <xf numFmtId="0" fontId="73" fillId="83" borderId="116" xfId="0" applyFont="1" applyFill="1" applyBorder="1" applyAlignment="1">
      <alignment horizontal="center" vertical="center"/>
    </xf>
    <xf numFmtId="0" fontId="153" fillId="0" borderId="117" xfId="0" applyFont="1" applyBorder="1" applyAlignment="1" applyProtection="1">
      <alignment horizontal="left"/>
      <protection locked="0"/>
    </xf>
    <xf numFmtId="0" fontId="153" fillId="0" borderId="118" xfId="0" applyFont="1" applyBorder="1" applyAlignment="1" applyProtection="1">
      <alignment horizontal="left"/>
      <protection locked="0"/>
    </xf>
    <xf numFmtId="0" fontId="153" fillId="0" borderId="119" xfId="0" applyFont="1" applyBorder="1" applyAlignment="1" applyProtection="1">
      <alignment horizontal="left"/>
      <protection locked="0"/>
    </xf>
    <xf numFmtId="0" fontId="153" fillId="0" borderId="120" xfId="0" applyFont="1" applyBorder="1" applyAlignment="1" applyProtection="1">
      <alignment horizontal="left"/>
      <protection locked="0"/>
    </xf>
    <xf numFmtId="0" fontId="153" fillId="0" borderId="121" xfId="0" applyFont="1" applyBorder="1" applyAlignment="1" applyProtection="1">
      <alignment horizontal="left"/>
      <protection locked="0"/>
    </xf>
    <xf numFmtId="0" fontId="153" fillId="0" borderId="12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53" fillId="0" borderId="0" xfId="0" applyFont="1" applyAlignment="1" applyProtection="1">
      <alignment horizontal="center"/>
      <protection locked="0"/>
    </xf>
    <xf numFmtId="0" fontId="24" fillId="0" borderId="62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/>
      <protection/>
    </xf>
    <xf numFmtId="0" fontId="153" fillId="78" borderId="0" xfId="0" applyFont="1" applyFill="1" applyAlignment="1" applyProtection="1">
      <alignment horizontal="center"/>
      <protection locked="0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201" fillId="0" borderId="0" xfId="0" applyFont="1" applyAlignment="1">
      <alignment horizontal="center"/>
    </xf>
    <xf numFmtId="0" fontId="20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13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1 2" xfId="22"/>
    <cellStyle name="20% - Akzent2" xfId="23"/>
    <cellStyle name="20% - Akzent2 2" xfId="24"/>
    <cellStyle name="20% - Akzent3" xfId="25"/>
    <cellStyle name="20% - Akzent3 2" xfId="26"/>
    <cellStyle name="20% - Akzent4" xfId="27"/>
    <cellStyle name="20% - Akzent4 2" xfId="28"/>
    <cellStyle name="20% - Akzent5" xfId="29"/>
    <cellStyle name="20% - Akzent5 2" xfId="30"/>
    <cellStyle name="20% - Akzent6" xfId="31"/>
    <cellStyle name="20% - Akzent6 2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% - Akzent1" xfId="39"/>
    <cellStyle name="40% - Akzent1 2" xfId="40"/>
    <cellStyle name="40% - Akzent2" xfId="41"/>
    <cellStyle name="40% - Akzent2 2" xfId="42"/>
    <cellStyle name="40% - Akzent3" xfId="43"/>
    <cellStyle name="40% - Akzent3 2" xfId="44"/>
    <cellStyle name="40% - Akzent4" xfId="45"/>
    <cellStyle name="40% - Akzent4 2" xfId="46"/>
    <cellStyle name="40% - Akzent5" xfId="47"/>
    <cellStyle name="40% - Akzent5 2" xfId="48"/>
    <cellStyle name="40% - Akzent6" xfId="49"/>
    <cellStyle name="40% - Akzent6 2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% - Akzent1" xfId="57"/>
    <cellStyle name="60% - Akzent1 2" xfId="58"/>
    <cellStyle name="60% - Akzent2" xfId="59"/>
    <cellStyle name="60% - Akzent2 2" xfId="60"/>
    <cellStyle name="60% - Akzent3" xfId="61"/>
    <cellStyle name="60% - Akzent3 2" xfId="62"/>
    <cellStyle name="60% - Akzent4" xfId="63"/>
    <cellStyle name="60% - Akzent4 2" xfId="64"/>
    <cellStyle name="60% - Akzent5" xfId="65"/>
    <cellStyle name="60% - Akzent5 2" xfId="66"/>
    <cellStyle name="60% - Akzent6" xfId="67"/>
    <cellStyle name="60% - Akzent6 2" xfId="68"/>
    <cellStyle name="Akzent1" xfId="69"/>
    <cellStyle name="Akzent1 2" xfId="70"/>
    <cellStyle name="Akzent1 2 2" xfId="71"/>
    <cellStyle name="Akzent2" xfId="72"/>
    <cellStyle name="Akzent2 2" xfId="73"/>
    <cellStyle name="Akzent2 2 2" xfId="74"/>
    <cellStyle name="Akzent3" xfId="75"/>
    <cellStyle name="Akzent3 2" xfId="76"/>
    <cellStyle name="Akzent3 2 2" xfId="77"/>
    <cellStyle name="Akzent4" xfId="78"/>
    <cellStyle name="Akzent4 2" xfId="79"/>
    <cellStyle name="Akzent4 2 2" xfId="80"/>
    <cellStyle name="Akzent5" xfId="81"/>
    <cellStyle name="Akzent5 2" xfId="82"/>
    <cellStyle name="Akzent5 2 2" xfId="83"/>
    <cellStyle name="Akzent6" xfId="84"/>
    <cellStyle name="Akzent6 2" xfId="85"/>
    <cellStyle name="Akzent6 2 2" xfId="86"/>
    <cellStyle name="Ausgabe" xfId="87"/>
    <cellStyle name="Ausgabe 2" xfId="88"/>
    <cellStyle name="Ausgabe 2 2" xfId="89"/>
    <cellStyle name="Berechnung" xfId="90"/>
    <cellStyle name="Berechnung 2" xfId="91"/>
    <cellStyle name="Berechnung 2 2" xfId="92"/>
    <cellStyle name="Followed Hyperlink" xfId="93"/>
    <cellStyle name="Comma [0]" xfId="94"/>
    <cellStyle name="Eingabe" xfId="95"/>
    <cellStyle name="Eingabe 2" xfId="96"/>
    <cellStyle name="Eingabe 2 2" xfId="97"/>
    <cellStyle name="Ergebnis" xfId="98"/>
    <cellStyle name="Ergebnis 2" xfId="99"/>
    <cellStyle name="Erklärender Text" xfId="100"/>
    <cellStyle name="Erklärender Text 2" xfId="101"/>
    <cellStyle name="Excel Built-in Normal" xfId="102"/>
    <cellStyle name="Gut" xfId="103"/>
    <cellStyle name="Gut 2" xfId="104"/>
    <cellStyle name="Gut 2 2" xfId="105"/>
    <cellStyle name="Hyperlink" xfId="106"/>
    <cellStyle name="Comma" xfId="107"/>
    <cellStyle name="Neutral" xfId="108"/>
    <cellStyle name="Neutral 2" xfId="109"/>
    <cellStyle name="Neutral 2 2" xfId="110"/>
    <cellStyle name="Notiz" xfId="111"/>
    <cellStyle name="Notiz 2" xfId="112"/>
    <cellStyle name="Notiz 2 2" xfId="113"/>
    <cellStyle name="Percent" xfId="114"/>
    <cellStyle name="Schlecht" xfId="115"/>
    <cellStyle name="Schlecht 2" xfId="116"/>
    <cellStyle name="Schlecht 2 2" xfId="117"/>
    <cellStyle name="Standard 2" xfId="118"/>
    <cellStyle name="Standard 2 2" xfId="119"/>
    <cellStyle name="Standard 2 3" xfId="120"/>
    <cellStyle name="Standard 2 4" xfId="121"/>
    <cellStyle name="Standard 3" xfId="122"/>
    <cellStyle name="Standard 3 2" xfId="123"/>
    <cellStyle name="Standard 4" xfId="124"/>
    <cellStyle name="Standard 5" xfId="125"/>
    <cellStyle name="Standard 5 2" xfId="126"/>
    <cellStyle name="Standard 6" xfId="127"/>
    <cellStyle name="Standard 7" xfId="128"/>
    <cellStyle name="Standard 7 2" xfId="129"/>
    <cellStyle name="Standard_EM VR Startf. Jug.A" xfId="130"/>
    <cellStyle name="Standard_EM08 VR Startf. Jug.B" xfId="131"/>
    <cellStyle name="Überschrift" xfId="132"/>
    <cellStyle name="Überschrift 1" xfId="133"/>
    <cellStyle name="Überschrift 1 2" xfId="134"/>
    <cellStyle name="Überschrift 2" xfId="135"/>
    <cellStyle name="Überschrift 2 2" xfId="136"/>
    <cellStyle name="Überschrift 3" xfId="137"/>
    <cellStyle name="Überschrift 3 2" xfId="138"/>
    <cellStyle name="Überschrift 4" xfId="139"/>
    <cellStyle name="Überschrift 4 2" xfId="140"/>
    <cellStyle name="Überschrift 5" xfId="141"/>
    <cellStyle name="Verknüpfte Zelle" xfId="142"/>
    <cellStyle name="Verknüpfte Zelle 2" xfId="143"/>
    <cellStyle name="Currency" xfId="144"/>
    <cellStyle name="Currency [0]" xfId="145"/>
    <cellStyle name="Warnender Text" xfId="146"/>
    <cellStyle name="Warnender Text 2" xfId="147"/>
    <cellStyle name="Zelle überprüfen" xfId="148"/>
    <cellStyle name="Zelle überprüfen 2" xfId="149"/>
    <cellStyle name="Zelle überprüfen 2 2" xfId="150"/>
  </cellStyles>
  <dxfs count="1050"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indexed="10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strike val="0"/>
        <color theme="0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theme="0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name val="Cambria"/>
        <color rgb="FF00B05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7"/>
      </font>
    </dxf>
    <dxf>
      <font>
        <color indexed="8"/>
      </font>
    </dxf>
    <dxf>
      <font>
        <color indexed="10"/>
      </font>
    </dxf>
    <dxf>
      <font>
        <color indexed="17"/>
      </font>
    </dxf>
    <dxf>
      <font>
        <color auto="1"/>
      </font>
    </dxf>
    <dxf>
      <font>
        <b/>
        <i val="0"/>
        <color indexed="10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ill>
        <patternFill patternType="solid">
          <fgColor indexed="31"/>
          <bgColor indexed="22"/>
        </patternFill>
      </fill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63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ill>
        <patternFill>
          <bgColor theme="0" tint="-0.04997999966144562"/>
        </patternFill>
      </fill>
    </dxf>
    <dxf>
      <font>
        <color auto="1"/>
      </font>
    </dxf>
    <dxf>
      <font>
        <color indexed="10"/>
      </font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rgb="FFEEF3F8"/>
        </patternFill>
      </fill>
    </dxf>
    <dxf>
      <fill>
        <patternFill>
          <bgColor rgb="FFEEF3F8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00B050"/>
      </font>
    </dxf>
    <dxf>
      <font>
        <color rgb="FFFF0000"/>
      </font>
    </dxf>
    <dxf>
      <font>
        <color auto="1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  <dxf>
      <font>
        <color auto="1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rgb="FF00B050"/>
      </font>
    </dxf>
    <dxf>
      <font>
        <color indexed="10"/>
      </font>
    </dxf>
    <dxf>
      <font>
        <color indexed="9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strike val="0"/>
        <color auto="1"/>
      </font>
    </dxf>
    <dxf>
      <font>
        <strike val="0"/>
        <color indexed="10"/>
      </font>
    </dxf>
    <dxf>
      <font>
        <strike val="0"/>
        <color indexed="17"/>
      </font>
    </dxf>
    <dxf>
      <font>
        <color indexed="57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5</xdr:row>
      <xdr:rowOff>38100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3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33</xdr:row>
      <xdr:rowOff>85725</xdr:rowOff>
    </xdr:from>
    <xdr:to>
      <xdr:col>1</xdr:col>
      <xdr:colOff>66675</xdr:colOff>
      <xdr:row>38</xdr:row>
      <xdr:rowOff>85725</xdr:rowOff>
    </xdr:to>
    <xdr:pic>
      <xdr:nvPicPr>
        <xdr:cNvPr id="2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800850"/>
          <a:ext cx="723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9525</xdr:rowOff>
    </xdr:from>
    <xdr:to>
      <xdr:col>1</xdr:col>
      <xdr:colOff>57150</xdr:colOff>
      <xdr:row>35</xdr:row>
      <xdr:rowOff>142875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38925"/>
          <a:ext cx="7239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47625</xdr:rowOff>
    </xdr:from>
    <xdr:to>
      <xdr:col>1</xdr:col>
      <xdr:colOff>123825</xdr:colOff>
      <xdr:row>5</xdr:row>
      <xdr:rowOff>38100</xdr:rowOff>
    </xdr:to>
    <xdr:pic>
      <xdr:nvPicPr>
        <xdr:cNvPr id="2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723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0</xdr:rowOff>
    </xdr:from>
    <xdr:to>
      <xdr:col>0</xdr:col>
      <xdr:colOff>752475</xdr:colOff>
      <xdr:row>5</xdr:row>
      <xdr:rowOff>133350</xdr:rowOff>
    </xdr:to>
    <xdr:pic>
      <xdr:nvPicPr>
        <xdr:cNvPr id="3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1</xdr:col>
      <xdr:colOff>247650</xdr:colOff>
      <xdr:row>5</xdr:row>
      <xdr:rowOff>161925</xdr:rowOff>
    </xdr:to>
    <xdr:pic>
      <xdr:nvPicPr>
        <xdr:cNvPr id="1" name="Picture 4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95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9525</xdr:rowOff>
    </xdr:from>
    <xdr:to>
      <xdr:col>1</xdr:col>
      <xdr:colOff>333375</xdr:colOff>
      <xdr:row>5</xdr:row>
      <xdr:rowOff>161925</xdr:rowOff>
    </xdr:to>
    <xdr:pic>
      <xdr:nvPicPr>
        <xdr:cNvPr id="2" name="Picture 4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771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9525</xdr:rowOff>
    </xdr:from>
    <xdr:to>
      <xdr:col>1</xdr:col>
      <xdr:colOff>247650</xdr:colOff>
      <xdr:row>5</xdr:row>
      <xdr:rowOff>161925</xdr:rowOff>
    </xdr:to>
    <xdr:pic>
      <xdr:nvPicPr>
        <xdr:cNvPr id="3" name="Picture 4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953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9525</xdr:rowOff>
    </xdr:from>
    <xdr:to>
      <xdr:col>1</xdr:col>
      <xdr:colOff>333375</xdr:colOff>
      <xdr:row>5</xdr:row>
      <xdr:rowOff>161925</xdr:rowOff>
    </xdr:to>
    <xdr:pic>
      <xdr:nvPicPr>
        <xdr:cNvPr id="4" name="Picture 4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771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123825</xdr:rowOff>
    </xdr:from>
    <xdr:to>
      <xdr:col>1</xdr:col>
      <xdr:colOff>400050</xdr:colOff>
      <xdr:row>6</xdr:row>
      <xdr:rowOff>66675</xdr:rowOff>
    </xdr:to>
    <xdr:pic>
      <xdr:nvPicPr>
        <xdr:cNvPr id="1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133350</xdr:rowOff>
    </xdr:from>
    <xdr:to>
      <xdr:col>1</xdr:col>
      <xdr:colOff>476250</xdr:colOff>
      <xdr:row>6</xdr:row>
      <xdr:rowOff>66675</xdr:rowOff>
    </xdr:to>
    <xdr:pic>
      <xdr:nvPicPr>
        <xdr:cNvPr id="2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790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133350</xdr:rowOff>
    </xdr:from>
    <xdr:to>
      <xdr:col>1</xdr:col>
      <xdr:colOff>400050</xdr:colOff>
      <xdr:row>6</xdr:row>
      <xdr:rowOff>66675</xdr:rowOff>
    </xdr:to>
    <xdr:pic>
      <xdr:nvPicPr>
        <xdr:cNvPr id="3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3350"/>
          <a:ext cx="723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133350</xdr:rowOff>
    </xdr:from>
    <xdr:to>
      <xdr:col>1</xdr:col>
      <xdr:colOff>476250</xdr:colOff>
      <xdr:row>6</xdr:row>
      <xdr:rowOff>66675</xdr:rowOff>
    </xdr:to>
    <xdr:pic>
      <xdr:nvPicPr>
        <xdr:cNvPr id="4" name="Picture 2" descr="OKV Symbol wei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7905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4">
      <selection activeCell="L21" sqref="L21"/>
    </sheetView>
  </sheetViews>
  <sheetFormatPr defaultColWidth="11.421875" defaultRowHeight="12.75"/>
  <cols>
    <col min="1" max="1" width="11.28125" style="257" customWidth="1"/>
    <col min="2" max="2" width="16.00390625" style="257" customWidth="1"/>
    <col min="3" max="3" width="18.421875" style="257" customWidth="1"/>
    <col min="4" max="4" width="28.140625" style="257" customWidth="1"/>
    <col min="5" max="5" width="16.421875" style="257" customWidth="1"/>
    <col min="6" max="6" width="15.00390625" style="257" bestFit="1" customWidth="1"/>
    <col min="7" max="7" width="7.7109375" style="257" customWidth="1"/>
    <col min="8" max="16384" width="11.421875" style="257" customWidth="1"/>
  </cols>
  <sheetData>
    <row r="1" spans="1:9" ht="15">
      <c r="A1"/>
      <c r="B1"/>
      <c r="C1"/>
      <c r="D1"/>
      <c r="E1"/>
      <c r="F1"/>
      <c r="G1"/>
      <c r="H1"/>
      <c r="I1"/>
    </row>
    <row r="2" spans="1:9" ht="15" customHeight="1">
      <c r="A2"/>
      <c r="B2" s="860" t="s">
        <v>204</v>
      </c>
      <c r="C2" s="860"/>
      <c r="D2" s="860"/>
      <c r="E2" s="860"/>
      <c r="F2" s="860"/>
      <c r="G2" s="860"/>
      <c r="H2" s="860"/>
      <c r="I2" s="860"/>
    </row>
    <row r="3" spans="1:9" ht="15" customHeight="1">
      <c r="A3"/>
      <c r="B3" s="860"/>
      <c r="C3" s="860"/>
      <c r="D3" s="860"/>
      <c r="E3" s="860"/>
      <c r="F3" s="860"/>
      <c r="G3" s="860"/>
      <c r="H3" s="860"/>
      <c r="I3" s="860"/>
    </row>
    <row r="4" spans="1:9" ht="15" customHeight="1">
      <c r="A4"/>
      <c r="B4" s="862" t="s">
        <v>787</v>
      </c>
      <c r="C4" s="862"/>
      <c r="D4" s="862"/>
      <c r="E4" s="862"/>
      <c r="F4" s="862"/>
      <c r="G4" s="862"/>
      <c r="H4" s="862"/>
      <c r="I4" s="862"/>
    </row>
    <row r="5" spans="1:9" ht="15" customHeight="1">
      <c r="A5"/>
      <c r="B5" s="386"/>
      <c r="C5" s="386"/>
      <c r="D5" s="386"/>
      <c r="E5" s="386"/>
      <c r="F5" s="386"/>
      <c r="G5" s="386"/>
      <c r="H5" s="386"/>
      <c r="I5" s="386"/>
    </row>
    <row r="6" spans="1:9" ht="15.75" thickBot="1">
      <c r="A6"/>
      <c r="B6"/>
      <c r="C6"/>
      <c r="D6"/>
      <c r="E6"/>
      <c r="F6"/>
      <c r="G6"/>
      <c r="H6"/>
      <c r="I6"/>
    </row>
    <row r="7" spans="1:9" ht="26.25" thickBot="1">
      <c r="A7" s="329" t="s">
        <v>281</v>
      </c>
      <c r="B7" s="330" t="s">
        <v>4</v>
      </c>
      <c r="C7" s="330" t="s">
        <v>191</v>
      </c>
      <c r="D7" s="330" t="s">
        <v>5</v>
      </c>
      <c r="E7" s="330" t="s">
        <v>7</v>
      </c>
      <c r="F7" s="331" t="s">
        <v>193</v>
      </c>
      <c r="G7" s="331" t="s">
        <v>194</v>
      </c>
      <c r="H7" s="331" t="s">
        <v>13</v>
      </c>
      <c r="I7" s="332" t="s">
        <v>14</v>
      </c>
    </row>
    <row r="8" spans="1:9" ht="15.75">
      <c r="A8" s="500">
        <v>0.5416666666666666</v>
      </c>
      <c r="B8" s="506" t="s">
        <v>735</v>
      </c>
      <c r="C8" s="523" t="s">
        <v>580</v>
      </c>
      <c r="D8" s="511" t="s">
        <v>572</v>
      </c>
      <c r="E8" s="517">
        <v>340</v>
      </c>
      <c r="F8" s="507">
        <v>143</v>
      </c>
      <c r="G8" s="507">
        <v>10</v>
      </c>
      <c r="H8" s="520">
        <v>483.00201800170004</v>
      </c>
      <c r="I8" s="508">
        <v>1</v>
      </c>
    </row>
    <row r="9" spans="1:9" ht="15.75">
      <c r="A9" s="499">
        <v>0.5</v>
      </c>
      <c r="B9" s="496" t="s">
        <v>303</v>
      </c>
      <c r="C9" s="515" t="s">
        <v>579</v>
      </c>
      <c r="D9" s="501" t="s">
        <v>231</v>
      </c>
      <c r="E9" s="518">
        <v>336</v>
      </c>
      <c r="F9" s="509">
        <v>138</v>
      </c>
      <c r="G9" s="509">
        <v>10</v>
      </c>
      <c r="H9" s="521">
        <v>474.00191800159996</v>
      </c>
      <c r="I9" s="504">
        <v>2</v>
      </c>
    </row>
    <row r="10" spans="1:9" ht="15.75">
      <c r="A10" s="499">
        <v>0.375</v>
      </c>
      <c r="B10" s="496" t="s">
        <v>728</v>
      </c>
      <c r="C10" s="505" t="s">
        <v>578</v>
      </c>
      <c r="D10" s="501" t="s">
        <v>572</v>
      </c>
      <c r="E10" s="518">
        <v>338</v>
      </c>
      <c r="F10" s="509">
        <v>133</v>
      </c>
      <c r="G10" s="509">
        <v>6</v>
      </c>
      <c r="H10" s="521">
        <v>471.0016200001</v>
      </c>
      <c r="I10" s="504">
        <v>3</v>
      </c>
    </row>
    <row r="11" spans="1:9" ht="15.75">
      <c r="A11" s="499">
        <v>0.5</v>
      </c>
      <c r="B11" s="496" t="s">
        <v>734</v>
      </c>
      <c r="C11" s="460" t="s">
        <v>576</v>
      </c>
      <c r="D11" s="501" t="s">
        <v>572</v>
      </c>
      <c r="E11" s="518">
        <v>329</v>
      </c>
      <c r="F11" s="509">
        <v>135</v>
      </c>
      <c r="G11" s="509">
        <v>12</v>
      </c>
      <c r="H11" s="521">
        <v>464.00181500130003</v>
      </c>
      <c r="I11" s="504">
        <v>4</v>
      </c>
    </row>
    <row r="12" spans="1:9" ht="15.75">
      <c r="A12" s="499">
        <v>0.5416666666666666</v>
      </c>
      <c r="B12" s="496" t="s">
        <v>290</v>
      </c>
      <c r="C12" s="524" t="s">
        <v>289</v>
      </c>
      <c r="D12" s="501" t="s">
        <v>284</v>
      </c>
      <c r="E12" s="518">
        <v>339</v>
      </c>
      <c r="F12" s="509">
        <v>122</v>
      </c>
      <c r="G12" s="509">
        <v>13</v>
      </c>
      <c r="H12" s="521">
        <v>461.001514002</v>
      </c>
      <c r="I12" s="504">
        <v>5</v>
      </c>
    </row>
    <row r="13" spans="1:9" ht="15.75">
      <c r="A13" s="499">
        <v>0.45833333333333337</v>
      </c>
      <c r="B13" s="496" t="s">
        <v>693</v>
      </c>
      <c r="C13" s="505" t="s">
        <v>773</v>
      </c>
      <c r="D13" s="501" t="s">
        <v>596</v>
      </c>
      <c r="E13" s="518">
        <v>311</v>
      </c>
      <c r="F13" s="509">
        <v>133</v>
      </c>
      <c r="G13" s="509">
        <v>12</v>
      </c>
      <c r="H13" s="521">
        <v>444.00161500120004</v>
      </c>
      <c r="I13" s="504">
        <v>6</v>
      </c>
    </row>
    <row r="14" spans="1:9" ht="15.75">
      <c r="A14" s="499">
        <v>0.4166666666666667</v>
      </c>
      <c r="B14" s="496" t="s">
        <v>730</v>
      </c>
      <c r="C14" s="460" t="s">
        <v>577</v>
      </c>
      <c r="D14" s="501" t="s">
        <v>319</v>
      </c>
      <c r="E14" s="518">
        <v>338</v>
      </c>
      <c r="F14" s="509">
        <v>103</v>
      </c>
      <c r="G14" s="509">
        <v>21</v>
      </c>
      <c r="H14" s="521">
        <v>441.0007060005</v>
      </c>
      <c r="I14" s="504">
        <v>7</v>
      </c>
    </row>
    <row r="15" spans="1:9" ht="15.75">
      <c r="A15" s="499">
        <v>0.4166666666666667</v>
      </c>
      <c r="B15" s="496" t="s">
        <v>732</v>
      </c>
      <c r="C15" s="503" t="s">
        <v>575</v>
      </c>
      <c r="D15" s="501" t="s">
        <v>572</v>
      </c>
      <c r="E15" s="518">
        <v>320</v>
      </c>
      <c r="F15" s="509">
        <v>119</v>
      </c>
      <c r="G15" s="509">
        <v>17</v>
      </c>
      <c r="H15" s="521">
        <v>439.0013100007</v>
      </c>
      <c r="I15" s="504">
        <v>8</v>
      </c>
    </row>
    <row r="16" spans="1:9" ht="15.75">
      <c r="A16" s="499">
        <v>0.5416666666666666</v>
      </c>
      <c r="B16" s="496" t="s">
        <v>736</v>
      </c>
      <c r="C16" s="460" t="s">
        <v>581</v>
      </c>
      <c r="D16" s="501" t="s">
        <v>572</v>
      </c>
      <c r="E16" s="518">
        <v>311</v>
      </c>
      <c r="F16" s="509">
        <v>118</v>
      </c>
      <c r="G16" s="509">
        <v>17</v>
      </c>
      <c r="H16" s="521">
        <v>429.00121000179996</v>
      </c>
      <c r="I16" s="526">
        <v>9</v>
      </c>
    </row>
    <row r="17" spans="1:9" ht="15.75">
      <c r="A17" s="499">
        <v>0.45833333333333337</v>
      </c>
      <c r="B17" s="496" t="s">
        <v>733</v>
      </c>
      <c r="C17" s="505" t="s">
        <v>772</v>
      </c>
      <c r="D17" s="501" t="s">
        <v>572</v>
      </c>
      <c r="E17" s="518">
        <v>303</v>
      </c>
      <c r="F17" s="509">
        <v>119</v>
      </c>
      <c r="G17" s="509">
        <v>14</v>
      </c>
      <c r="H17" s="521">
        <v>422.0013130011</v>
      </c>
      <c r="I17" s="526">
        <v>10</v>
      </c>
    </row>
    <row r="18" spans="1:9" ht="15.75">
      <c r="A18" s="499">
        <v>0.4166666666666667</v>
      </c>
      <c r="B18" s="496" t="s">
        <v>574</v>
      </c>
      <c r="C18" s="460" t="s">
        <v>573</v>
      </c>
      <c r="D18" s="501" t="s">
        <v>572</v>
      </c>
      <c r="E18" s="518">
        <v>312</v>
      </c>
      <c r="F18" s="509">
        <v>109</v>
      </c>
      <c r="G18" s="509">
        <v>20</v>
      </c>
      <c r="H18" s="521">
        <v>421.0008070008</v>
      </c>
      <c r="I18" s="526">
        <v>11</v>
      </c>
    </row>
    <row r="19" spans="1:9" ht="15.75">
      <c r="A19" s="499">
        <v>0.45833333333333337</v>
      </c>
      <c r="B19" s="497" t="s">
        <v>781</v>
      </c>
      <c r="C19" s="513" t="s">
        <v>782</v>
      </c>
      <c r="D19" s="502" t="s">
        <v>319</v>
      </c>
      <c r="E19" s="518">
        <v>302</v>
      </c>
      <c r="F19" s="509">
        <v>112</v>
      </c>
      <c r="G19" s="509">
        <v>18</v>
      </c>
      <c r="H19" s="521">
        <v>414.00100900089996</v>
      </c>
      <c r="I19" s="526">
        <v>12</v>
      </c>
    </row>
    <row r="20" spans="1:9" ht="15.75">
      <c r="A20" s="499">
        <v>0.4166666666666667</v>
      </c>
      <c r="B20" s="496" t="s">
        <v>731</v>
      </c>
      <c r="C20" s="460" t="s">
        <v>771</v>
      </c>
      <c r="D20" s="501" t="s">
        <v>231</v>
      </c>
      <c r="E20" s="518">
        <v>305</v>
      </c>
      <c r="F20" s="509">
        <v>109</v>
      </c>
      <c r="G20" s="509">
        <v>20</v>
      </c>
      <c r="H20" s="521">
        <v>414.0008070006</v>
      </c>
      <c r="I20" s="526">
        <v>13</v>
      </c>
    </row>
    <row r="21" spans="1:9" ht="15.75">
      <c r="A21" s="499">
        <v>0.375</v>
      </c>
      <c r="B21" s="496" t="s">
        <v>691</v>
      </c>
      <c r="C21" s="460" t="s">
        <v>692</v>
      </c>
      <c r="D21" s="501" t="s">
        <v>572</v>
      </c>
      <c r="E21" s="518">
        <v>292</v>
      </c>
      <c r="F21" s="509">
        <v>116</v>
      </c>
      <c r="G21" s="509">
        <v>15</v>
      </c>
      <c r="H21" s="521">
        <v>408.00111200030005</v>
      </c>
      <c r="I21" s="526">
        <v>14</v>
      </c>
    </row>
    <row r="22" spans="1:9" ht="15.75">
      <c r="A22" s="499">
        <v>0.45833333333333337</v>
      </c>
      <c r="B22" s="496" t="s">
        <v>286</v>
      </c>
      <c r="C22" s="460" t="s">
        <v>285</v>
      </c>
      <c r="D22" s="501" t="s">
        <v>282</v>
      </c>
      <c r="E22" s="518">
        <v>260</v>
      </c>
      <c r="F22" s="509">
        <v>100</v>
      </c>
      <c r="G22" s="509">
        <v>27</v>
      </c>
      <c r="H22" s="521">
        <v>360.000601001</v>
      </c>
      <c r="I22" s="526">
        <v>15</v>
      </c>
    </row>
    <row r="23" spans="1:9" ht="15.75">
      <c r="A23" s="499">
        <v>0.5</v>
      </c>
      <c r="B23" s="496" t="s">
        <v>288</v>
      </c>
      <c r="C23" s="460" t="s">
        <v>287</v>
      </c>
      <c r="D23" s="501" t="s">
        <v>283</v>
      </c>
      <c r="E23" s="518">
        <v>250</v>
      </c>
      <c r="F23" s="509">
        <v>97</v>
      </c>
      <c r="G23" s="509">
        <v>23</v>
      </c>
      <c r="H23" s="521">
        <v>347.00050500149996</v>
      </c>
      <c r="I23" s="526">
        <v>16</v>
      </c>
    </row>
    <row r="24" spans="1:9" ht="15.75">
      <c r="A24" s="499">
        <v>0.5</v>
      </c>
      <c r="B24" s="497" t="s">
        <v>783</v>
      </c>
      <c r="C24" s="514" t="s">
        <v>784</v>
      </c>
      <c r="D24" s="502" t="s">
        <v>572</v>
      </c>
      <c r="E24" s="518">
        <v>258</v>
      </c>
      <c r="F24" s="509">
        <v>87</v>
      </c>
      <c r="G24" s="509">
        <v>26</v>
      </c>
      <c r="H24" s="521">
        <v>345.0003020014</v>
      </c>
      <c r="I24" s="526">
        <v>17</v>
      </c>
    </row>
    <row r="25" spans="1:9" ht="15.75">
      <c r="A25" s="499">
        <v>0.375</v>
      </c>
      <c r="B25" s="496" t="s">
        <v>689</v>
      </c>
      <c r="C25" s="512" t="s">
        <v>690</v>
      </c>
      <c r="D25" s="501" t="s">
        <v>609</v>
      </c>
      <c r="E25" s="518">
        <v>238</v>
      </c>
      <c r="F25" s="509">
        <v>94</v>
      </c>
      <c r="G25" s="509">
        <v>25</v>
      </c>
      <c r="H25" s="521">
        <v>332.0004030002</v>
      </c>
      <c r="I25" s="526">
        <v>18</v>
      </c>
    </row>
    <row r="26" spans="1:9" ht="15.75">
      <c r="A26" s="499">
        <v>0.375</v>
      </c>
      <c r="B26" s="496" t="s">
        <v>729</v>
      </c>
      <c r="C26" s="460" t="s">
        <v>576</v>
      </c>
      <c r="D26" s="501" t="s">
        <v>328</v>
      </c>
      <c r="E26" s="518">
        <v>211</v>
      </c>
      <c r="F26" s="509">
        <v>63</v>
      </c>
      <c r="G26" s="509">
        <v>24</v>
      </c>
      <c r="H26" s="521">
        <v>274.0002040004</v>
      </c>
      <c r="I26" s="526">
        <v>19</v>
      </c>
    </row>
    <row r="27" spans="1:9" ht="16.5" thickBot="1">
      <c r="A27" s="498">
        <v>0.5416666666666666</v>
      </c>
      <c r="B27" s="510" t="s">
        <v>785</v>
      </c>
      <c r="C27" s="525" t="s">
        <v>786</v>
      </c>
      <c r="D27" s="516" t="s">
        <v>231</v>
      </c>
      <c r="E27" s="519">
        <v>115</v>
      </c>
      <c r="F27" s="495">
        <v>53</v>
      </c>
      <c r="G27" s="495">
        <v>11</v>
      </c>
      <c r="H27" s="522">
        <v>168.0001170019</v>
      </c>
      <c r="I27" s="527">
        <v>20</v>
      </c>
    </row>
    <row r="28" spans="1:9" ht="23.25">
      <c r="A28" s="318"/>
      <c r="B28" s="319"/>
      <c r="C28" s="319"/>
      <c r="D28" s="320"/>
      <c r="E28" s="321"/>
      <c r="F28" s="333"/>
      <c r="G28" s="321"/>
      <c r="H28" s="334"/>
      <c r="I28" s="322"/>
    </row>
    <row r="29" spans="1:9" ht="15" customHeight="1">
      <c r="A29" s="863" t="s">
        <v>192</v>
      </c>
      <c r="B29" s="861" t="s">
        <v>306</v>
      </c>
      <c r="C29" s="861"/>
      <c r="D29" s="861"/>
      <c r="E29" s="861"/>
      <c r="F29" s="861"/>
      <c r="G29" s="861"/>
      <c r="H29" s="861"/>
      <c r="I29" s="861"/>
    </row>
    <row r="30" spans="1:9" ht="15" customHeight="1">
      <c r="A30" s="864"/>
      <c r="B30" s="861"/>
      <c r="C30" s="861"/>
      <c r="D30" s="861"/>
      <c r="E30" s="861"/>
      <c r="F30" s="861"/>
      <c r="G30" s="861"/>
      <c r="H30" s="861"/>
      <c r="I30" s="861"/>
    </row>
    <row r="31" spans="1:9" ht="15" customHeight="1">
      <c r="A31" s="327"/>
      <c r="B31" s="328"/>
      <c r="C31" s="328"/>
      <c r="D31" s="328"/>
      <c r="E31" s="328"/>
      <c r="F31" s="328"/>
      <c r="G31" s="328"/>
      <c r="H31" s="328"/>
      <c r="I31" s="328"/>
    </row>
    <row r="32" spans="1:9" ht="15" customHeight="1">
      <c r="A32" s="327"/>
      <c r="B32" s="328"/>
      <c r="C32" s="328"/>
      <c r="D32" s="328"/>
      <c r="E32" s="328"/>
      <c r="F32" s="328"/>
      <c r="G32" s="328"/>
      <c r="H32" s="328"/>
      <c r="I32" s="328"/>
    </row>
    <row r="34" spans="1:9" ht="15">
      <c r="A34"/>
      <c r="B34"/>
      <c r="C34"/>
      <c r="D34"/>
      <c r="E34"/>
      <c r="F34"/>
      <c r="G34"/>
      <c r="H34"/>
      <c r="I34"/>
    </row>
    <row r="35" spans="1:9" ht="15" customHeight="1">
      <c r="A35"/>
      <c r="B35" s="860" t="s">
        <v>205</v>
      </c>
      <c r="C35" s="860"/>
      <c r="D35" s="860"/>
      <c r="E35" s="860"/>
      <c r="F35" s="860"/>
      <c r="G35" s="860"/>
      <c r="H35" s="860"/>
      <c r="I35" s="860"/>
    </row>
    <row r="36" spans="1:9" ht="15" customHeight="1">
      <c r="A36"/>
      <c r="B36" s="860"/>
      <c r="C36" s="860"/>
      <c r="D36" s="860"/>
      <c r="E36" s="860"/>
      <c r="F36" s="860"/>
      <c r="G36" s="860"/>
      <c r="H36" s="860"/>
      <c r="I36" s="860"/>
    </row>
    <row r="37" spans="1:9" ht="15" customHeight="1">
      <c r="A37"/>
      <c r="B37" s="862" t="s">
        <v>774</v>
      </c>
      <c r="C37" s="862"/>
      <c r="D37" s="862"/>
      <c r="E37" s="862"/>
      <c r="F37" s="862"/>
      <c r="G37" s="862"/>
      <c r="H37" s="862"/>
      <c r="I37" s="862"/>
    </row>
    <row r="38" spans="1:9" ht="15" customHeight="1">
      <c r="A38"/>
      <c r="B38" s="862"/>
      <c r="C38" s="862"/>
      <c r="D38" s="862"/>
      <c r="E38" s="862"/>
      <c r="F38" s="862"/>
      <c r="G38" s="862"/>
      <c r="H38" s="862"/>
      <c r="I38" s="862"/>
    </row>
    <row r="39" spans="1:9" ht="15.75" thickBot="1">
      <c r="A39"/>
      <c r="B39"/>
      <c r="C39"/>
      <c r="D39"/>
      <c r="E39"/>
      <c r="F39"/>
      <c r="G39"/>
      <c r="H39"/>
      <c r="I39"/>
    </row>
    <row r="40" spans="1:9" ht="26.25" thickBot="1">
      <c r="A40" s="387" t="s">
        <v>281</v>
      </c>
      <c r="B40" s="330" t="s">
        <v>4</v>
      </c>
      <c r="C40" s="330" t="s">
        <v>191</v>
      </c>
      <c r="D40" s="330" t="s">
        <v>5</v>
      </c>
      <c r="E40" s="330" t="s">
        <v>7</v>
      </c>
      <c r="F40" s="331" t="s">
        <v>193</v>
      </c>
      <c r="G40" s="331" t="s">
        <v>194</v>
      </c>
      <c r="H40" s="331" t="s">
        <v>13</v>
      </c>
      <c r="I40" s="332" t="s">
        <v>14</v>
      </c>
    </row>
    <row r="41" spans="1:9" ht="15.75">
      <c r="A41" s="530">
        <v>0.5416666666666666</v>
      </c>
      <c r="B41" s="506" t="s">
        <v>748</v>
      </c>
      <c r="C41" s="523" t="s">
        <v>592</v>
      </c>
      <c r="D41" s="511" t="s">
        <v>572</v>
      </c>
      <c r="E41" s="517">
        <v>341</v>
      </c>
      <c r="F41" s="507">
        <v>173</v>
      </c>
      <c r="G41" s="507">
        <v>11</v>
      </c>
      <c r="H41" s="520">
        <v>514.0020180016999</v>
      </c>
      <c r="I41" s="508">
        <v>1</v>
      </c>
    </row>
    <row r="42" spans="1:9" ht="15.75">
      <c r="A42" s="529">
        <v>0.4166666666666667</v>
      </c>
      <c r="B42" s="496" t="s">
        <v>740</v>
      </c>
      <c r="C42" s="460" t="s">
        <v>586</v>
      </c>
      <c r="D42" s="501" t="s">
        <v>328</v>
      </c>
      <c r="E42" s="518">
        <v>356</v>
      </c>
      <c r="F42" s="509">
        <v>153</v>
      </c>
      <c r="G42" s="509">
        <v>10</v>
      </c>
      <c r="H42" s="521">
        <v>509.0016190005</v>
      </c>
      <c r="I42" s="504">
        <v>2</v>
      </c>
    </row>
    <row r="43" spans="1:9" ht="15.75">
      <c r="A43" s="529">
        <v>0.375</v>
      </c>
      <c r="B43" s="496" t="s">
        <v>288</v>
      </c>
      <c r="C43" s="460" t="s">
        <v>585</v>
      </c>
      <c r="D43" s="501" t="s">
        <v>328</v>
      </c>
      <c r="E43" s="518">
        <v>354</v>
      </c>
      <c r="F43" s="509">
        <v>154</v>
      </c>
      <c r="G43" s="509">
        <v>14</v>
      </c>
      <c r="H43" s="521">
        <v>508.00171300040006</v>
      </c>
      <c r="I43" s="504">
        <v>3</v>
      </c>
    </row>
    <row r="44" spans="1:9" ht="15.75">
      <c r="A44" s="529">
        <v>0.5</v>
      </c>
      <c r="B44" s="496" t="s">
        <v>295</v>
      </c>
      <c r="C44" s="460" t="s">
        <v>294</v>
      </c>
      <c r="D44" s="501" t="s">
        <v>282</v>
      </c>
      <c r="E44" s="518">
        <v>341</v>
      </c>
      <c r="F44" s="509">
        <v>161</v>
      </c>
      <c r="G44" s="509">
        <v>9</v>
      </c>
      <c r="H44" s="521">
        <v>502.00192000149997</v>
      </c>
      <c r="I44" s="504">
        <v>4</v>
      </c>
    </row>
    <row r="45" spans="1:9" ht="15.75">
      <c r="A45" s="529">
        <v>0.45833333333333337</v>
      </c>
      <c r="B45" s="496" t="s">
        <v>744</v>
      </c>
      <c r="C45" s="531" t="s">
        <v>590</v>
      </c>
      <c r="D45" s="501" t="s">
        <v>15</v>
      </c>
      <c r="E45" s="518">
        <v>339</v>
      </c>
      <c r="F45" s="509">
        <v>156</v>
      </c>
      <c r="G45" s="509">
        <v>15</v>
      </c>
      <c r="H45" s="521">
        <v>495.0018110012</v>
      </c>
      <c r="I45" s="504">
        <v>5</v>
      </c>
    </row>
    <row r="46" spans="1:9" ht="15.75">
      <c r="A46" s="529">
        <v>0.375</v>
      </c>
      <c r="B46" s="496" t="s">
        <v>737</v>
      </c>
      <c r="C46" s="531" t="s">
        <v>583</v>
      </c>
      <c r="D46" s="501" t="s">
        <v>183</v>
      </c>
      <c r="E46" s="518">
        <v>349</v>
      </c>
      <c r="F46" s="509">
        <v>139</v>
      </c>
      <c r="G46" s="509">
        <v>12</v>
      </c>
      <c r="H46" s="521">
        <v>488.0013160001</v>
      </c>
      <c r="I46" s="504">
        <v>6</v>
      </c>
    </row>
    <row r="47" spans="1:9" ht="15.75">
      <c r="A47" s="529">
        <v>0.5416666666666666</v>
      </c>
      <c r="B47" s="496" t="s">
        <v>750</v>
      </c>
      <c r="C47" s="418" t="s">
        <v>593</v>
      </c>
      <c r="D47" s="501" t="s">
        <v>582</v>
      </c>
      <c r="E47" s="518">
        <v>356</v>
      </c>
      <c r="F47" s="509">
        <v>126</v>
      </c>
      <c r="G47" s="509">
        <v>14</v>
      </c>
      <c r="H47" s="521">
        <v>482.0009130019</v>
      </c>
      <c r="I47" s="504">
        <v>7</v>
      </c>
    </row>
    <row r="48" spans="1:9" ht="15.75">
      <c r="A48" s="529">
        <v>0.5</v>
      </c>
      <c r="B48" s="497" t="s">
        <v>686</v>
      </c>
      <c r="C48" s="514" t="s">
        <v>620</v>
      </c>
      <c r="D48" s="502" t="s">
        <v>746</v>
      </c>
      <c r="E48" s="518">
        <v>327</v>
      </c>
      <c r="F48" s="509">
        <v>149</v>
      </c>
      <c r="G48" s="509">
        <v>14</v>
      </c>
      <c r="H48" s="521">
        <v>476.00151300140004</v>
      </c>
      <c r="I48" s="504">
        <v>8</v>
      </c>
    </row>
    <row r="49" spans="1:9" ht="15.75">
      <c r="A49" s="529">
        <v>0.375</v>
      </c>
      <c r="B49" s="496" t="s">
        <v>739</v>
      </c>
      <c r="C49" s="460" t="s">
        <v>584</v>
      </c>
      <c r="D49" s="501" t="s">
        <v>572</v>
      </c>
      <c r="E49" s="518">
        <v>321</v>
      </c>
      <c r="F49" s="509">
        <v>141</v>
      </c>
      <c r="G49" s="509">
        <v>12</v>
      </c>
      <c r="H49" s="521">
        <v>462.0014160003</v>
      </c>
      <c r="I49" s="526">
        <v>9</v>
      </c>
    </row>
    <row r="50" spans="1:9" ht="15.75">
      <c r="A50" s="529">
        <v>0.4166666666666667</v>
      </c>
      <c r="B50" s="496" t="s">
        <v>741</v>
      </c>
      <c r="C50" s="503" t="s">
        <v>788</v>
      </c>
      <c r="D50" s="501" t="s">
        <v>15</v>
      </c>
      <c r="E50" s="518">
        <v>341</v>
      </c>
      <c r="F50" s="509">
        <v>121</v>
      </c>
      <c r="G50" s="509">
        <v>18</v>
      </c>
      <c r="H50" s="521">
        <v>462.0007090007</v>
      </c>
      <c r="I50" s="526">
        <v>10</v>
      </c>
    </row>
    <row r="51" spans="1:9" ht="15.75">
      <c r="A51" s="529">
        <v>0.45833333333333337</v>
      </c>
      <c r="B51" s="496" t="s">
        <v>743</v>
      </c>
      <c r="C51" s="531" t="s">
        <v>589</v>
      </c>
      <c r="D51" s="501" t="s">
        <v>183</v>
      </c>
      <c r="E51" s="518">
        <v>339</v>
      </c>
      <c r="F51" s="509">
        <v>121</v>
      </c>
      <c r="G51" s="509">
        <v>20</v>
      </c>
      <c r="H51" s="521">
        <v>460.00070700109995</v>
      </c>
      <c r="I51" s="526">
        <v>11</v>
      </c>
    </row>
    <row r="52" spans="1:9" ht="15.75">
      <c r="A52" s="529">
        <v>0.45833333333333337</v>
      </c>
      <c r="B52" s="496" t="s">
        <v>293</v>
      </c>
      <c r="C52" s="460" t="s">
        <v>292</v>
      </c>
      <c r="D52" s="501" t="s">
        <v>291</v>
      </c>
      <c r="E52" s="518">
        <v>329</v>
      </c>
      <c r="F52" s="509">
        <v>127</v>
      </c>
      <c r="G52" s="509">
        <v>21</v>
      </c>
      <c r="H52" s="521">
        <v>456.00100600099995</v>
      </c>
      <c r="I52" s="526">
        <v>12</v>
      </c>
    </row>
    <row r="53" spans="1:9" ht="15.75">
      <c r="A53" s="529">
        <v>0.45833333333333337</v>
      </c>
      <c r="B53" s="497" t="s">
        <v>683</v>
      </c>
      <c r="C53" s="513" t="s">
        <v>684</v>
      </c>
      <c r="D53" s="502" t="s">
        <v>609</v>
      </c>
      <c r="E53" s="518">
        <v>344</v>
      </c>
      <c r="F53" s="509">
        <v>104</v>
      </c>
      <c r="G53" s="509">
        <v>25</v>
      </c>
      <c r="H53" s="521">
        <v>448.0003030009</v>
      </c>
      <c r="I53" s="526">
        <v>13</v>
      </c>
    </row>
    <row r="54" spans="1:9" ht="15.75">
      <c r="A54" s="529">
        <v>0.5</v>
      </c>
      <c r="B54" s="496" t="s">
        <v>685</v>
      </c>
      <c r="C54" s="460" t="s">
        <v>745</v>
      </c>
      <c r="D54" s="501" t="s">
        <v>283</v>
      </c>
      <c r="E54" s="518">
        <v>320</v>
      </c>
      <c r="F54" s="509">
        <v>127</v>
      </c>
      <c r="G54" s="509">
        <v>22</v>
      </c>
      <c r="H54" s="521">
        <v>447.0010050013</v>
      </c>
      <c r="I54" s="526">
        <v>14</v>
      </c>
    </row>
    <row r="55" spans="1:9" ht="15.75">
      <c r="A55" s="529">
        <v>0.4166666666666667</v>
      </c>
      <c r="B55" s="496" t="s">
        <v>742</v>
      </c>
      <c r="C55" s="460" t="s">
        <v>588</v>
      </c>
      <c r="D55" s="501" t="s">
        <v>572</v>
      </c>
      <c r="E55" s="518">
        <v>319</v>
      </c>
      <c r="F55" s="509">
        <v>127</v>
      </c>
      <c r="G55" s="509">
        <v>20</v>
      </c>
      <c r="H55" s="521">
        <v>446.0010070008</v>
      </c>
      <c r="I55" s="526">
        <v>15</v>
      </c>
    </row>
    <row r="56" spans="1:9" ht="15.75">
      <c r="A56" s="529">
        <v>0.5416666666666666</v>
      </c>
      <c r="B56" s="496" t="s">
        <v>297</v>
      </c>
      <c r="C56" s="524" t="s">
        <v>296</v>
      </c>
      <c r="D56" s="501" t="s">
        <v>282</v>
      </c>
      <c r="E56" s="518">
        <v>334</v>
      </c>
      <c r="F56" s="509">
        <v>109</v>
      </c>
      <c r="G56" s="509">
        <v>18</v>
      </c>
      <c r="H56" s="521">
        <v>443.00050900199994</v>
      </c>
      <c r="I56" s="526">
        <v>16</v>
      </c>
    </row>
    <row r="57" spans="1:9" ht="15.75">
      <c r="A57" s="529">
        <v>0.5</v>
      </c>
      <c r="B57" s="496" t="s">
        <v>747</v>
      </c>
      <c r="C57" s="533" t="s">
        <v>591</v>
      </c>
      <c r="D57" s="501" t="s">
        <v>572</v>
      </c>
      <c r="E57" s="518">
        <v>322</v>
      </c>
      <c r="F57" s="509">
        <v>113</v>
      </c>
      <c r="G57" s="509">
        <v>15</v>
      </c>
      <c r="H57" s="521">
        <v>435.00061100159996</v>
      </c>
      <c r="I57" s="526">
        <v>17</v>
      </c>
    </row>
    <row r="58" spans="1:9" ht="15.75">
      <c r="A58" s="529">
        <v>0.4166666666666667</v>
      </c>
      <c r="B58" s="496" t="s">
        <v>731</v>
      </c>
      <c r="C58" s="460" t="s">
        <v>587</v>
      </c>
      <c r="D58" s="501" t="s">
        <v>231</v>
      </c>
      <c r="E58" s="518">
        <v>339</v>
      </c>
      <c r="F58" s="509">
        <v>96</v>
      </c>
      <c r="G58" s="509">
        <v>27</v>
      </c>
      <c r="H58" s="521">
        <v>435.0002020006</v>
      </c>
      <c r="I58" s="526">
        <v>18</v>
      </c>
    </row>
    <row r="59" spans="1:9" ht="15.75">
      <c r="A59" s="529">
        <v>0.375</v>
      </c>
      <c r="B59" s="496" t="s">
        <v>738</v>
      </c>
      <c r="C59" s="532" t="s">
        <v>292</v>
      </c>
      <c r="D59" s="501" t="s">
        <v>15</v>
      </c>
      <c r="E59" s="518">
        <v>323</v>
      </c>
      <c r="F59" s="509">
        <v>105</v>
      </c>
      <c r="G59" s="509">
        <v>23</v>
      </c>
      <c r="H59" s="521">
        <v>428.0004040002</v>
      </c>
      <c r="I59" s="526">
        <v>19</v>
      </c>
    </row>
    <row r="60" spans="1:9" ht="16.5" thickBot="1">
      <c r="A60" s="528">
        <v>0.5416666666666666</v>
      </c>
      <c r="B60" s="510" t="s">
        <v>687</v>
      </c>
      <c r="C60" s="534" t="s">
        <v>688</v>
      </c>
      <c r="D60" s="516" t="s">
        <v>749</v>
      </c>
      <c r="E60" s="519">
        <v>306</v>
      </c>
      <c r="F60" s="495">
        <v>86</v>
      </c>
      <c r="G60" s="495">
        <v>29</v>
      </c>
      <c r="H60" s="522">
        <v>392.0001010018</v>
      </c>
      <c r="I60" s="527">
        <v>20</v>
      </c>
    </row>
    <row r="61" spans="1:9" ht="23.25">
      <c r="A61" s="318"/>
      <c r="B61" s="319"/>
      <c r="C61" s="319"/>
      <c r="D61" s="320"/>
      <c r="E61" s="321"/>
      <c r="F61" s="333"/>
      <c r="G61" s="321"/>
      <c r="H61" s="334"/>
      <c r="I61" s="322"/>
    </row>
    <row r="62" spans="1:9" ht="15" customHeight="1">
      <c r="A62" s="863" t="s">
        <v>192</v>
      </c>
      <c r="B62" s="861" t="s">
        <v>306</v>
      </c>
      <c r="C62" s="861"/>
      <c r="D62" s="861"/>
      <c r="E62" s="861"/>
      <c r="F62" s="861"/>
      <c r="G62" s="861"/>
      <c r="H62" s="861"/>
      <c r="I62" s="861"/>
    </row>
    <row r="63" spans="1:9" ht="15" customHeight="1">
      <c r="A63" s="864"/>
      <c r="B63" s="861"/>
      <c r="C63" s="861"/>
      <c r="D63" s="861"/>
      <c r="E63" s="861"/>
      <c r="F63" s="861"/>
      <c r="G63" s="861"/>
      <c r="H63" s="861"/>
      <c r="I63" s="861"/>
    </row>
  </sheetData>
  <sheetProtection/>
  <mergeCells count="8">
    <mergeCell ref="B2:I3"/>
    <mergeCell ref="B29:I30"/>
    <mergeCell ref="B35:I36"/>
    <mergeCell ref="B37:I38"/>
    <mergeCell ref="A62:A63"/>
    <mergeCell ref="B62:I63"/>
    <mergeCell ref="A29:A30"/>
    <mergeCell ref="B4:I4"/>
  </mergeCells>
  <conditionalFormatting sqref="H41:H60">
    <cfRule type="cellIs" priority="1" dxfId="76" operator="between" stopIfTrue="1">
      <formula>450</formula>
      <formula>469</formula>
    </cfRule>
    <cfRule type="cellIs" priority="2" dxfId="1036" operator="greaterThanOrEqual" stopIfTrue="1">
      <formula>470</formula>
    </cfRule>
    <cfRule type="cellIs" priority="3" dxfId="476" operator="equal" stopIfTrue="1">
      <formula>0</formula>
    </cfRule>
  </conditionalFormatting>
  <conditionalFormatting sqref="H8:H27">
    <cfRule type="cellIs" priority="7" dxfId="76" operator="between" stopIfTrue="1">
      <formula>450</formula>
      <formula>469</formula>
    </cfRule>
    <cfRule type="cellIs" priority="8" dxfId="1036" operator="greaterThanOrEqual" stopIfTrue="1">
      <formula>470</formula>
    </cfRule>
    <cfRule type="cellIs" priority="9" dxfId="476" operator="equal" stopIfTrue="1">
      <formula>0</formula>
    </cfRule>
  </conditionalFormatting>
  <conditionalFormatting sqref="H8:H27">
    <cfRule type="cellIs" priority="4" dxfId="76" operator="between" stopIfTrue="1">
      <formula>450</formula>
      <formula>469</formula>
    </cfRule>
    <cfRule type="cellIs" priority="5" dxfId="1036" operator="greaterThanOrEqual" stopIfTrue="1">
      <formula>470</formula>
    </cfRule>
    <cfRule type="cellIs" priority="6" dxfId="476" operator="equal" stopIfTrue="1">
      <formula>0</formula>
    </cfRule>
  </conditionalFormatting>
  <printOptions/>
  <pageMargins left="0.5118110236220472" right="0.11811023622047245" top="0.7874015748031497" bottom="0.3937007874015748" header="0.31496062992125984" footer="0.31496062992125984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PageLayoutView="0" workbookViewId="0" topLeftCell="A7">
      <selection activeCell="AB19" sqref="AB19:AC19"/>
    </sheetView>
  </sheetViews>
  <sheetFormatPr defaultColWidth="11.421875" defaultRowHeight="12.75"/>
  <cols>
    <col min="1" max="1" width="23.421875" style="192" customWidth="1"/>
    <col min="2" max="5" width="6.421875" style="196" customWidth="1"/>
    <col min="6" max="6" width="4.140625" style="197" customWidth="1"/>
    <col min="7" max="7" width="4.140625" style="192" customWidth="1"/>
    <col min="8" max="8" width="4.140625" style="198" customWidth="1"/>
    <col min="9" max="9" width="6.421875" style="192" customWidth="1"/>
    <col min="10" max="10" width="23.421875" style="192" customWidth="1"/>
    <col min="11" max="14" width="6.421875" style="192" customWidth="1"/>
    <col min="15" max="15" width="4.140625" style="192" customWidth="1"/>
    <col min="16" max="16" width="4.7109375" style="192" customWidth="1"/>
    <col min="17" max="17" width="4.140625" style="192" customWidth="1"/>
    <col min="18" max="18" width="6.421875" style="192" customWidth="1"/>
    <col min="19" max="26" width="5.7109375" style="192" hidden="1" customWidth="1"/>
    <col min="27" max="16384" width="11.421875" style="192" customWidth="1"/>
  </cols>
  <sheetData>
    <row r="1" spans="1:25" ht="35.25">
      <c r="A1" s="53" t="s">
        <v>241</v>
      </c>
      <c r="B1" s="193"/>
      <c r="C1" s="193"/>
      <c r="D1" s="193"/>
      <c r="E1" s="193"/>
      <c r="F1" s="194"/>
      <c r="G1" s="193"/>
      <c r="H1" s="195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ht="12.75" customHeight="1">
      <c r="A2" s="53"/>
      <c r="B2" s="193"/>
      <c r="C2" s="193"/>
      <c r="D2" s="193"/>
      <c r="E2" s="193"/>
      <c r="F2" s="194"/>
      <c r="G2" s="193"/>
      <c r="H2" s="195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76" customFormat="1" ht="18.75" customHeight="1">
      <c r="A3" s="896" t="s">
        <v>215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375"/>
      <c r="S3" s="375"/>
      <c r="T3" s="375"/>
      <c r="U3" s="375"/>
      <c r="V3" s="375"/>
      <c r="W3" s="375"/>
      <c r="X3" s="375"/>
      <c r="Y3" s="375"/>
    </row>
    <row r="4" spans="1:12" ht="15">
      <c r="A4" s="880" t="s">
        <v>276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</row>
    <row r="5" spans="1:8" ht="14.25">
      <c r="A5" s="199" t="s">
        <v>31</v>
      </c>
      <c r="B5" s="200" t="s">
        <v>32</v>
      </c>
      <c r="C5" s="200" t="s">
        <v>33</v>
      </c>
      <c r="D5" s="200" t="s">
        <v>34</v>
      </c>
      <c r="E5" s="200" t="s">
        <v>35</v>
      </c>
      <c r="F5" s="201" t="s">
        <v>36</v>
      </c>
      <c r="H5" s="202" t="s">
        <v>37</v>
      </c>
    </row>
    <row r="6" spans="1:10" ht="15" customHeight="1">
      <c r="A6" s="50" t="s">
        <v>339</v>
      </c>
      <c r="B6" s="51">
        <v>79</v>
      </c>
      <c r="C6" s="52">
        <f>E6-B6</f>
        <v>27</v>
      </c>
      <c r="D6" s="51">
        <v>3</v>
      </c>
      <c r="E6" s="51">
        <v>106</v>
      </c>
      <c r="F6" s="121">
        <f>IF(E6&gt;E11,1,IF(E6&lt;E11,0,0.5))</f>
        <v>0</v>
      </c>
      <c r="G6" s="891">
        <f>SUM(F6:F9)</f>
        <v>3</v>
      </c>
      <c r="H6" s="885"/>
      <c r="I6" s="361"/>
      <c r="J6" s="203"/>
    </row>
    <row r="7" spans="1:10" ht="15" customHeight="1">
      <c r="A7" s="247" t="str">
        <f>IF(ISERROR(INDEX('Fr'!$C$7:$C$36,MATCH(A6,VLFrauen,0))),"",INDEX('Fr'!$C$7:$C$36,MATCH(A6,VLFrauen,0)))</f>
        <v>Königswarthaer SV</v>
      </c>
      <c r="B7" s="51">
        <v>103</v>
      </c>
      <c r="C7" s="52">
        <f>E7-B7</f>
        <v>71</v>
      </c>
      <c r="D7" s="51">
        <v>0</v>
      </c>
      <c r="E7" s="51">
        <v>174</v>
      </c>
      <c r="F7" s="121">
        <f>IF(E7&gt;E12,1,IF(E7&lt;E12,0,0.5))</f>
        <v>1</v>
      </c>
      <c r="G7" s="883"/>
      <c r="H7" s="885"/>
      <c r="I7" s="206"/>
      <c r="J7" s="203"/>
    </row>
    <row r="8" spans="1:10" ht="15" customHeight="1">
      <c r="A8" s="886">
        <f>SUM(E6:E9)</f>
        <v>544</v>
      </c>
      <c r="B8" s="51">
        <v>96</v>
      </c>
      <c r="C8" s="52">
        <f>E8-B8</f>
        <v>36</v>
      </c>
      <c r="D8" s="51">
        <v>0</v>
      </c>
      <c r="E8" s="51">
        <v>132</v>
      </c>
      <c r="F8" s="121">
        <f>IF(E8&gt;E13,1,IF(E8&lt;E13,0,0.5))</f>
        <v>1</v>
      </c>
      <c r="G8" s="883"/>
      <c r="H8" s="885"/>
      <c r="I8" s="206"/>
      <c r="J8" s="203"/>
    </row>
    <row r="9" spans="1:10" ht="15" customHeight="1">
      <c r="A9" s="887"/>
      <c r="B9" s="51">
        <v>82</v>
      </c>
      <c r="C9" s="52">
        <f>E9-B9</f>
        <v>50</v>
      </c>
      <c r="D9" s="51">
        <v>0</v>
      </c>
      <c r="E9" s="51">
        <v>132</v>
      </c>
      <c r="F9" s="121">
        <f>IF(E9&gt;E14,1,IF(E9&lt;E14,0,0.5))</f>
        <v>1</v>
      </c>
      <c r="G9" s="883"/>
      <c r="H9" s="885"/>
      <c r="I9" s="206"/>
      <c r="J9" s="203"/>
    </row>
    <row r="10" spans="1:10" ht="15">
      <c r="A10" s="893" t="s">
        <v>202</v>
      </c>
      <c r="B10" s="894"/>
      <c r="C10" s="894"/>
      <c r="D10" s="894"/>
      <c r="E10" s="894"/>
      <c r="F10" s="894"/>
      <c r="G10" s="894"/>
      <c r="H10" s="895"/>
      <c r="I10" s="206"/>
      <c r="J10" s="203"/>
    </row>
    <row r="11" spans="1:17" ht="14.25" customHeight="1">
      <c r="A11" s="50" t="s">
        <v>334</v>
      </c>
      <c r="B11" s="51">
        <v>86</v>
      </c>
      <c r="C11" s="52">
        <f>E11-B11</f>
        <v>27</v>
      </c>
      <c r="D11" s="51">
        <v>4</v>
      </c>
      <c r="E11" s="51">
        <v>113</v>
      </c>
      <c r="F11" s="121">
        <f>IF(E11&gt;E6,1,IF(E11&lt;E6,0,0.5))</f>
        <v>1</v>
      </c>
      <c r="G11" s="891">
        <f>SUM(F11:F14)</f>
        <v>1</v>
      </c>
      <c r="H11" s="885"/>
      <c r="I11" s="206"/>
      <c r="J11" s="903" t="s">
        <v>104</v>
      </c>
      <c r="K11" s="903"/>
      <c r="L11" s="903"/>
      <c r="M11" s="903"/>
      <c r="N11" s="903"/>
      <c r="O11" s="903"/>
      <c r="P11" s="903"/>
      <c r="Q11" s="903"/>
    </row>
    <row r="12" spans="1:17" ht="14.25" customHeight="1">
      <c r="A12" s="247" t="str">
        <f>IF(ISERROR(INDEX('Fr'!$C$7:$C$36,MATCH(A11,VLFrauen,0))),"",INDEX('Fr'!$C$7:$C$36,MATCH(A11,VLFrauen,0)))</f>
        <v>Thonberger SC 1931</v>
      </c>
      <c r="B12" s="51">
        <v>82</v>
      </c>
      <c r="C12" s="52">
        <f>E12-B12</f>
        <v>34</v>
      </c>
      <c r="D12" s="51">
        <v>1</v>
      </c>
      <c r="E12" s="51">
        <v>116</v>
      </c>
      <c r="F12" s="121">
        <f>IF(E12&gt;E7,1,IF(E12&lt;E7,0,0.5))</f>
        <v>0</v>
      </c>
      <c r="G12" s="883"/>
      <c r="H12" s="885"/>
      <c r="I12" s="206"/>
      <c r="J12" s="903"/>
      <c r="K12" s="903"/>
      <c r="L12" s="903"/>
      <c r="M12" s="903"/>
      <c r="N12" s="903"/>
      <c r="O12" s="903"/>
      <c r="P12" s="903"/>
      <c r="Q12" s="903"/>
    </row>
    <row r="13" spans="1:17" ht="14.25" customHeight="1">
      <c r="A13" s="886">
        <f>SUM(E11:E14)</f>
        <v>447</v>
      </c>
      <c r="B13" s="51">
        <v>78</v>
      </c>
      <c r="C13" s="52">
        <f>E13-B13</f>
        <v>42</v>
      </c>
      <c r="D13" s="51">
        <v>2</v>
      </c>
      <c r="E13" s="51">
        <v>120</v>
      </c>
      <c r="F13" s="121">
        <f>IF(E13&gt;E8,1,IF(E13&lt;E8,0,0.5))</f>
        <v>0</v>
      </c>
      <c r="G13" s="883"/>
      <c r="H13" s="885"/>
      <c r="I13" s="206"/>
      <c r="J13" s="199"/>
      <c r="K13" s="199"/>
      <c r="L13" s="199"/>
      <c r="M13" s="199"/>
      <c r="N13" s="199"/>
      <c r="O13" s="199"/>
      <c r="P13" s="199"/>
      <c r="Q13" s="199"/>
    </row>
    <row r="14" spans="1:26" ht="14.25" customHeight="1">
      <c r="A14" s="887"/>
      <c r="B14" s="51">
        <v>75</v>
      </c>
      <c r="C14" s="52">
        <f>E14-B14</f>
        <v>23</v>
      </c>
      <c r="D14" s="51">
        <v>4</v>
      </c>
      <c r="E14" s="51">
        <v>98</v>
      </c>
      <c r="F14" s="121">
        <f>IF(E14&gt;E9,1,IF(E14&lt;E9,0,0.5))</f>
        <v>0</v>
      </c>
      <c r="G14" s="883"/>
      <c r="H14" s="885"/>
      <c r="I14" s="206"/>
      <c r="J14" s="239" t="s">
        <v>31</v>
      </c>
      <c r="K14" s="240" t="s">
        <v>32</v>
      </c>
      <c r="L14" s="240" t="s">
        <v>33</v>
      </c>
      <c r="M14" s="240" t="s">
        <v>34</v>
      </c>
      <c r="N14" s="240" t="s">
        <v>35</v>
      </c>
      <c r="O14" s="241" t="s">
        <v>36</v>
      </c>
      <c r="P14" s="239"/>
      <c r="Q14" s="242" t="s">
        <v>37</v>
      </c>
      <c r="S14" s="248" t="s">
        <v>98</v>
      </c>
      <c r="T14" s="248" t="s">
        <v>98</v>
      </c>
      <c r="U14" s="248" t="s">
        <v>98</v>
      </c>
      <c r="V14" s="248" t="s">
        <v>98</v>
      </c>
      <c r="W14" s="248" t="s">
        <v>36</v>
      </c>
      <c r="X14" s="248" t="s">
        <v>36</v>
      </c>
      <c r="Y14" s="248" t="s">
        <v>36</v>
      </c>
      <c r="Z14" s="248" t="s">
        <v>36</v>
      </c>
    </row>
    <row r="15" spans="9:26" ht="14.25" customHeight="1">
      <c r="I15" s="206"/>
      <c r="J15" s="50" t="s">
        <v>339</v>
      </c>
      <c r="K15" s="51">
        <v>83</v>
      </c>
      <c r="L15" s="52">
        <f>N15-K15</f>
        <v>33</v>
      </c>
      <c r="M15" s="51">
        <v>3</v>
      </c>
      <c r="N15" s="51">
        <v>116</v>
      </c>
      <c r="O15" s="121">
        <f>W15</f>
        <v>3</v>
      </c>
      <c r="P15" s="891">
        <f>SUM(O15:O18)</f>
        <v>10</v>
      </c>
      <c r="Q15" s="885"/>
      <c r="R15" s="361"/>
      <c r="S15" s="248">
        <f aca="true" t="shared" si="0" ref="S15:S30">N15</f>
        <v>116</v>
      </c>
      <c r="T15" s="248">
        <f>N19</f>
        <v>113</v>
      </c>
      <c r="U15" s="248">
        <f>N23</f>
        <v>157</v>
      </c>
      <c r="V15" s="248">
        <f>N27</f>
        <v>109</v>
      </c>
      <c r="W15" s="248">
        <f>IF(S15="","",5-_xlfn.RANK.AVG(S15,$S15:$V15,0))</f>
        <v>3</v>
      </c>
      <c r="X15" s="248">
        <f aca="true" t="shared" si="1" ref="X15:Z18">IF(T15="","",5-_xlfn.RANK.AVG(T15,$S15:$V15,0))</f>
        <v>2</v>
      </c>
      <c r="Y15" s="248">
        <f t="shared" si="1"/>
        <v>4</v>
      </c>
      <c r="Z15" s="248">
        <f t="shared" si="1"/>
        <v>1</v>
      </c>
    </row>
    <row r="16" spans="1:26" ht="14.25" customHeight="1">
      <c r="A16" s="50" t="s">
        <v>234</v>
      </c>
      <c r="B16" s="51">
        <v>81</v>
      </c>
      <c r="C16" s="52">
        <f>E16-B16</f>
        <v>35</v>
      </c>
      <c r="D16" s="51">
        <v>3</v>
      </c>
      <c r="E16" s="51">
        <v>116</v>
      </c>
      <c r="F16" s="121">
        <f>IF(E16&gt;E21,1,IF(E16&lt;E21,0,0.5))</f>
        <v>0</v>
      </c>
      <c r="G16" s="891">
        <f>SUM(F16:F19)</f>
        <v>1</v>
      </c>
      <c r="H16" s="885"/>
      <c r="I16" s="206"/>
      <c r="J16" s="247" t="str">
        <f>IF(ISERROR(INDEX('Fr'!$C$7:$C$36,MATCH(J15,VLFrauen,0))),"",INDEX('Fr'!$C$7:$C$36,MATCH(J15,VLFrauen,0)))</f>
        <v>Königswarthaer SV</v>
      </c>
      <c r="K16" s="51">
        <v>89</v>
      </c>
      <c r="L16" s="52">
        <f aca="true" t="shared" si="2" ref="L16:L30">N16-K16</f>
        <v>48</v>
      </c>
      <c r="M16" s="51">
        <v>0</v>
      </c>
      <c r="N16" s="51">
        <v>137</v>
      </c>
      <c r="O16" s="121">
        <f>W16</f>
        <v>3</v>
      </c>
      <c r="P16" s="883"/>
      <c r="Q16" s="885"/>
      <c r="R16" s="852" t="s">
        <v>961</v>
      </c>
      <c r="S16" s="248">
        <f t="shared" si="0"/>
        <v>137</v>
      </c>
      <c r="T16" s="248">
        <f>N20</f>
        <v>115</v>
      </c>
      <c r="U16" s="248">
        <f>N24</f>
        <v>144</v>
      </c>
      <c r="V16" s="248">
        <f>N28</f>
        <v>132</v>
      </c>
      <c r="W16" s="248">
        <f>IF(S16="","",5-_xlfn.RANK.AVG(S16,$S16:$V16,0))</f>
        <v>3</v>
      </c>
      <c r="X16" s="248">
        <f t="shared" si="1"/>
        <v>1</v>
      </c>
      <c r="Y16" s="248">
        <f t="shared" si="1"/>
        <v>4</v>
      </c>
      <c r="Z16" s="248">
        <f t="shared" si="1"/>
        <v>2</v>
      </c>
    </row>
    <row r="17" spans="1:26" ht="14.25" customHeight="1">
      <c r="A17" s="247" t="str">
        <f>IF(ISERROR(INDEX('Fr'!$C$7:$C$36,MATCH(A16,VLFrauen,0))),"",INDEX('Fr'!$C$7:$C$36,MATCH(A16,VLFrauen,0)))</f>
        <v>SG Großdrebnitz</v>
      </c>
      <c r="B17" s="51">
        <v>95</v>
      </c>
      <c r="C17" s="52">
        <f>E17-B17</f>
        <v>26</v>
      </c>
      <c r="D17" s="51">
        <v>5</v>
      </c>
      <c r="E17" s="51">
        <v>121</v>
      </c>
      <c r="F17" s="121">
        <f>IF(E17&gt;E22,1,IF(E17&lt;E22,0,0.5))</f>
        <v>0</v>
      </c>
      <c r="G17" s="883"/>
      <c r="H17" s="885"/>
      <c r="I17" s="206"/>
      <c r="J17" s="886">
        <f>SUM(N15:N18)</f>
        <v>517</v>
      </c>
      <c r="K17" s="51">
        <v>89</v>
      </c>
      <c r="L17" s="52">
        <f t="shared" si="2"/>
        <v>44</v>
      </c>
      <c r="M17" s="51">
        <v>0</v>
      </c>
      <c r="N17" s="51">
        <v>133</v>
      </c>
      <c r="O17" s="121">
        <f>W17</f>
        <v>3</v>
      </c>
      <c r="P17" s="883"/>
      <c r="Q17" s="885"/>
      <c r="R17" s="852"/>
      <c r="S17" s="248">
        <f t="shared" si="0"/>
        <v>133</v>
      </c>
      <c r="T17" s="248">
        <f>N21</f>
        <v>128</v>
      </c>
      <c r="U17" s="248">
        <f>N25</f>
        <v>131</v>
      </c>
      <c r="V17" s="248">
        <f>N29</f>
        <v>158</v>
      </c>
      <c r="W17" s="248">
        <f>IF(S17="","",5-_xlfn.RANK.AVG(S17,$S17:$V17,0))</f>
        <v>3</v>
      </c>
      <c r="X17" s="248">
        <f t="shared" si="1"/>
        <v>1</v>
      </c>
      <c r="Y17" s="248">
        <f t="shared" si="1"/>
        <v>2</v>
      </c>
      <c r="Z17" s="248">
        <f t="shared" si="1"/>
        <v>4</v>
      </c>
    </row>
    <row r="18" spans="1:26" ht="14.25" customHeight="1" thickBot="1">
      <c r="A18" s="886">
        <f>SUM(E16:E19)</f>
        <v>509</v>
      </c>
      <c r="B18" s="51">
        <v>92</v>
      </c>
      <c r="C18" s="52">
        <f>E18-B18</f>
        <v>44</v>
      </c>
      <c r="D18" s="51">
        <v>0</v>
      </c>
      <c r="E18" s="51">
        <v>136</v>
      </c>
      <c r="F18" s="121">
        <f>IF(E18&gt;E23,1,IF(E18&lt;E23,0,0.5))</f>
        <v>0</v>
      </c>
      <c r="G18" s="883"/>
      <c r="H18" s="885"/>
      <c r="I18" s="206"/>
      <c r="J18" s="890"/>
      <c r="K18" s="184">
        <v>79</v>
      </c>
      <c r="L18" s="185">
        <f t="shared" si="2"/>
        <v>52</v>
      </c>
      <c r="M18" s="184">
        <v>1</v>
      </c>
      <c r="N18" s="184">
        <v>131</v>
      </c>
      <c r="O18" s="186">
        <f>W18</f>
        <v>1</v>
      </c>
      <c r="P18" s="888"/>
      <c r="Q18" s="889"/>
      <c r="R18" s="852"/>
      <c r="S18" s="248">
        <f t="shared" si="0"/>
        <v>131</v>
      </c>
      <c r="T18" s="248">
        <f>N22</f>
        <v>147</v>
      </c>
      <c r="U18" s="248">
        <f>N26</f>
        <v>138</v>
      </c>
      <c r="V18" s="248">
        <f>N30</f>
        <v>132</v>
      </c>
      <c r="W18" s="248">
        <f>IF(S18="","",5-_xlfn.RANK.AVG(S18,$S18:$V18,0))</f>
        <v>1</v>
      </c>
      <c r="X18" s="248">
        <f t="shared" si="1"/>
        <v>4</v>
      </c>
      <c r="Y18" s="248">
        <f t="shared" si="1"/>
        <v>3</v>
      </c>
      <c r="Z18" s="248">
        <f t="shared" si="1"/>
        <v>2</v>
      </c>
    </row>
    <row r="19" spans="1:19" ht="14.25" customHeight="1">
      <c r="A19" s="887"/>
      <c r="B19" s="51">
        <v>110</v>
      </c>
      <c r="C19" s="52">
        <f>E19-B19</f>
        <v>26</v>
      </c>
      <c r="D19" s="51">
        <v>4</v>
      </c>
      <c r="E19" s="51">
        <v>136</v>
      </c>
      <c r="F19" s="121">
        <f>IF(E19&gt;E24,1,IF(E19&lt;E24,0,0.5))</f>
        <v>1</v>
      </c>
      <c r="G19" s="883"/>
      <c r="H19" s="885"/>
      <c r="I19" s="206"/>
      <c r="J19" s="50" t="s">
        <v>335</v>
      </c>
      <c r="K19" s="187">
        <v>77</v>
      </c>
      <c r="L19" s="188">
        <f t="shared" si="2"/>
        <v>36</v>
      </c>
      <c r="M19" s="187">
        <v>0</v>
      </c>
      <c r="N19" s="187">
        <v>113</v>
      </c>
      <c r="O19" s="189">
        <f>X15</f>
        <v>2</v>
      </c>
      <c r="P19" s="882">
        <f>SUM(O19:O22)</f>
        <v>8</v>
      </c>
      <c r="Q19" s="884"/>
      <c r="R19" s="852"/>
      <c r="S19" s="192">
        <f t="shared" si="0"/>
        <v>113</v>
      </c>
    </row>
    <row r="20" spans="1:19" ht="14.25" customHeight="1">
      <c r="A20" s="893" t="s">
        <v>122</v>
      </c>
      <c r="B20" s="894"/>
      <c r="C20" s="894"/>
      <c r="D20" s="894"/>
      <c r="E20" s="894"/>
      <c r="F20" s="894"/>
      <c r="G20" s="894"/>
      <c r="H20" s="895"/>
      <c r="I20" s="206"/>
      <c r="J20" s="247" t="str">
        <f>IF(ISERROR(INDEX('Fr'!$C$7:$C$36,MATCH(J19,VLFrauen,0))),"",INDEX('Fr'!$C$7:$C$36,MATCH(J19,VLFrauen,0)))</f>
        <v>MSV Bautzen 04</v>
      </c>
      <c r="K20" s="51">
        <v>88</v>
      </c>
      <c r="L20" s="52">
        <f t="shared" si="2"/>
        <v>27</v>
      </c>
      <c r="M20" s="51">
        <v>4</v>
      </c>
      <c r="N20" s="51">
        <v>115</v>
      </c>
      <c r="O20" s="121">
        <f>X16</f>
        <v>1</v>
      </c>
      <c r="P20" s="883"/>
      <c r="Q20" s="885"/>
      <c r="R20" s="851" t="s">
        <v>963</v>
      </c>
      <c r="S20" s="192">
        <f t="shared" si="0"/>
        <v>115</v>
      </c>
    </row>
    <row r="21" spans="1:19" ht="14.25" customHeight="1">
      <c r="A21" s="50" t="s">
        <v>335</v>
      </c>
      <c r="B21" s="51">
        <v>90</v>
      </c>
      <c r="C21" s="52">
        <f>E21-B21</f>
        <v>35</v>
      </c>
      <c r="D21" s="51">
        <v>2</v>
      </c>
      <c r="E21" s="51">
        <v>125</v>
      </c>
      <c r="F21" s="121">
        <f>IF(E21&gt;E16,1,IF(E21&lt;E16,0,0.5))</f>
        <v>1</v>
      </c>
      <c r="G21" s="891">
        <f>SUM(F21:F24)</f>
        <v>3</v>
      </c>
      <c r="H21" s="885"/>
      <c r="I21" s="361"/>
      <c r="J21" s="886">
        <f>SUM(N19:N22)</f>
        <v>503</v>
      </c>
      <c r="K21" s="51">
        <v>85</v>
      </c>
      <c r="L21" s="52">
        <f t="shared" si="2"/>
        <v>43</v>
      </c>
      <c r="M21" s="51">
        <v>1</v>
      </c>
      <c r="N21" s="51">
        <v>128</v>
      </c>
      <c r="O21" s="121">
        <f>X17</f>
        <v>1</v>
      </c>
      <c r="P21" s="883"/>
      <c r="Q21" s="885"/>
      <c r="R21" s="852"/>
      <c r="S21" s="192">
        <f t="shared" si="0"/>
        <v>128</v>
      </c>
    </row>
    <row r="22" spans="1:19" ht="14.25" customHeight="1" thickBot="1">
      <c r="A22" s="247" t="str">
        <f>IF(ISERROR(INDEX('Fr'!$C$7:$C$36,MATCH(A21,VLFrauen,0))),"",INDEX('Fr'!$C$7:$C$36,MATCH(A21,VLFrauen,0)))</f>
        <v>MSV Bautzen 04</v>
      </c>
      <c r="B22" s="51">
        <v>93</v>
      </c>
      <c r="C22" s="52">
        <f>E22-B22</f>
        <v>35</v>
      </c>
      <c r="D22" s="51">
        <v>2</v>
      </c>
      <c r="E22" s="51">
        <v>128</v>
      </c>
      <c r="F22" s="121">
        <f>IF(E22&gt;E17,1,IF(E22&lt;E17,0,0.5))</f>
        <v>1</v>
      </c>
      <c r="G22" s="883"/>
      <c r="H22" s="885"/>
      <c r="I22" s="206"/>
      <c r="J22" s="890"/>
      <c r="K22" s="184">
        <v>103</v>
      </c>
      <c r="L22" s="185">
        <f t="shared" si="2"/>
        <v>44</v>
      </c>
      <c r="M22" s="184">
        <v>3</v>
      </c>
      <c r="N22" s="184">
        <v>147</v>
      </c>
      <c r="O22" s="186">
        <f>X18</f>
        <v>4</v>
      </c>
      <c r="P22" s="888"/>
      <c r="Q22" s="889"/>
      <c r="R22" s="852"/>
      <c r="S22" s="192">
        <f t="shared" si="0"/>
        <v>147</v>
      </c>
    </row>
    <row r="23" spans="1:19" ht="14.25" customHeight="1">
      <c r="A23" s="886">
        <f>SUM(E21:E24)</f>
        <v>507</v>
      </c>
      <c r="B23" s="51">
        <v>94</v>
      </c>
      <c r="C23" s="52">
        <f>E23-B23</f>
        <v>44</v>
      </c>
      <c r="D23" s="51">
        <v>1</v>
      </c>
      <c r="E23" s="51">
        <v>138</v>
      </c>
      <c r="F23" s="121">
        <f>IF(E23&gt;E18,1,IF(E23&lt;E18,0,0.5))</f>
        <v>1</v>
      </c>
      <c r="G23" s="883"/>
      <c r="H23" s="885"/>
      <c r="I23" s="206"/>
      <c r="J23" s="50" t="s">
        <v>322</v>
      </c>
      <c r="K23" s="187">
        <v>95</v>
      </c>
      <c r="L23" s="188">
        <f t="shared" si="2"/>
        <v>62</v>
      </c>
      <c r="M23" s="187">
        <v>1</v>
      </c>
      <c r="N23" s="187">
        <v>157</v>
      </c>
      <c r="O23" s="189">
        <f>Y15</f>
        <v>4</v>
      </c>
      <c r="P23" s="882">
        <f>SUM(O23:O26)</f>
        <v>13</v>
      </c>
      <c r="Q23" s="884"/>
      <c r="R23" s="852"/>
      <c r="S23" s="192">
        <f t="shared" si="0"/>
        <v>157</v>
      </c>
    </row>
    <row r="24" spans="1:19" ht="14.25" customHeight="1">
      <c r="A24" s="887"/>
      <c r="B24" s="51">
        <v>81</v>
      </c>
      <c r="C24" s="52">
        <f>E24-B24</f>
        <v>35</v>
      </c>
      <c r="D24" s="51">
        <v>1</v>
      </c>
      <c r="E24" s="51">
        <v>116</v>
      </c>
      <c r="F24" s="121">
        <f>IF(E24&gt;E19,1,IF(E24&lt;E19,0,0.5))</f>
        <v>0</v>
      </c>
      <c r="G24" s="883"/>
      <c r="H24" s="885"/>
      <c r="I24" s="206"/>
      <c r="J24" s="247" t="str">
        <f>IF(ISERROR(INDEX('Fr'!$C$7:$C$36,MATCH(J23,VLFrauen,0))),"",INDEX('Fr'!$C$7:$C$36,MATCH(J23,VLFrauen,0)))</f>
        <v>Dresdner SV 1910</v>
      </c>
      <c r="K24" s="51">
        <v>93</v>
      </c>
      <c r="L24" s="52">
        <f t="shared" si="2"/>
        <v>51</v>
      </c>
      <c r="M24" s="51">
        <v>1</v>
      </c>
      <c r="N24" s="51">
        <v>144</v>
      </c>
      <c r="O24" s="121">
        <f>Y16</f>
        <v>4</v>
      </c>
      <c r="P24" s="883"/>
      <c r="Q24" s="885"/>
      <c r="R24" s="852" t="s">
        <v>960</v>
      </c>
      <c r="S24" s="192">
        <f t="shared" si="0"/>
        <v>144</v>
      </c>
    </row>
    <row r="25" spans="9:19" ht="14.25" customHeight="1">
      <c r="I25" s="206"/>
      <c r="J25" s="886">
        <f>SUM(N23:N26)</f>
        <v>570</v>
      </c>
      <c r="K25" s="51">
        <v>95</v>
      </c>
      <c r="L25" s="52">
        <f t="shared" si="2"/>
        <v>36</v>
      </c>
      <c r="M25" s="51">
        <v>2</v>
      </c>
      <c r="N25" s="51">
        <v>131</v>
      </c>
      <c r="O25" s="121">
        <f>Y17</f>
        <v>2</v>
      </c>
      <c r="P25" s="883"/>
      <c r="Q25" s="885"/>
      <c r="R25" s="852"/>
      <c r="S25" s="192">
        <f t="shared" si="0"/>
        <v>131</v>
      </c>
    </row>
    <row r="26" spans="1:19" ht="14.25" customHeight="1" thickBot="1">
      <c r="A26" s="50" t="s">
        <v>438</v>
      </c>
      <c r="B26" s="51">
        <v>94</v>
      </c>
      <c r="C26" s="52">
        <f>E26-B26</f>
        <v>35</v>
      </c>
      <c r="D26" s="51">
        <v>2</v>
      </c>
      <c r="E26" s="51">
        <v>129</v>
      </c>
      <c r="F26" s="121">
        <f>IF(E26&gt;E31,1,IF(E26&lt;E31,0,0.5))</f>
        <v>0</v>
      </c>
      <c r="G26" s="891">
        <f>SUM(F26:F29)</f>
        <v>0</v>
      </c>
      <c r="H26" s="885"/>
      <c r="I26" s="206"/>
      <c r="J26" s="890"/>
      <c r="K26" s="184">
        <v>89</v>
      </c>
      <c r="L26" s="185">
        <f t="shared" si="2"/>
        <v>49</v>
      </c>
      <c r="M26" s="184">
        <v>0</v>
      </c>
      <c r="N26" s="184">
        <v>138</v>
      </c>
      <c r="O26" s="186">
        <f>Y18</f>
        <v>3</v>
      </c>
      <c r="P26" s="888"/>
      <c r="Q26" s="889"/>
      <c r="R26" s="852"/>
      <c r="S26" s="192">
        <f t="shared" si="0"/>
        <v>138</v>
      </c>
    </row>
    <row r="27" spans="1:19" ht="14.25" customHeight="1">
      <c r="A27" s="247" t="str">
        <f>IF(ISERROR(INDEX('Fr'!$C$7:$C$36,MATCH(A26,VLFrauen,0))),"",INDEX('Fr'!$C$7:$C$36,MATCH(A26,VLFrauen,0)))</f>
        <v>KSV Neueibau</v>
      </c>
      <c r="B27" s="51">
        <v>83</v>
      </c>
      <c r="C27" s="52">
        <f>E27-B27</f>
        <v>34</v>
      </c>
      <c r="D27" s="51">
        <v>2</v>
      </c>
      <c r="E27" s="51">
        <v>117</v>
      </c>
      <c r="F27" s="121">
        <f>IF(E27&gt;E32,1,IF(E27&lt;E32,0,0.5))</f>
        <v>0</v>
      </c>
      <c r="G27" s="883"/>
      <c r="H27" s="885"/>
      <c r="I27" s="206"/>
      <c r="J27" s="50" t="s">
        <v>320</v>
      </c>
      <c r="K27" s="187">
        <v>84</v>
      </c>
      <c r="L27" s="188">
        <f t="shared" si="2"/>
        <v>25</v>
      </c>
      <c r="M27" s="187">
        <v>3</v>
      </c>
      <c r="N27" s="187">
        <v>109</v>
      </c>
      <c r="O27" s="189">
        <f>Z15</f>
        <v>1</v>
      </c>
      <c r="P27" s="882">
        <f>SUM(O27:O30)</f>
        <v>9</v>
      </c>
      <c r="Q27" s="884"/>
      <c r="R27" s="852"/>
      <c r="S27" s="192">
        <f t="shared" si="0"/>
        <v>109</v>
      </c>
    </row>
    <row r="28" spans="1:19" ht="14.25" customHeight="1">
      <c r="A28" s="886">
        <f>SUM(E26:E29)</f>
        <v>491</v>
      </c>
      <c r="B28" s="51">
        <v>93</v>
      </c>
      <c r="C28" s="52">
        <f>E28-B28</f>
        <v>45</v>
      </c>
      <c r="D28" s="51">
        <v>1</v>
      </c>
      <c r="E28" s="51">
        <v>138</v>
      </c>
      <c r="F28" s="121">
        <f>IF(E28&gt;E33,1,IF(E28&lt;E33,0,0.5))</f>
        <v>0</v>
      </c>
      <c r="G28" s="883"/>
      <c r="H28" s="885"/>
      <c r="I28" s="206"/>
      <c r="J28" s="247" t="str">
        <f>IF(ISERROR(INDEX('Fr'!$C$7:$C$36,MATCH(J27,VLFrauen,0))),"",INDEX('Fr'!$C$7:$C$36,MATCH(J27,VLFrauen,0)))</f>
        <v>Dresdner SV 1910</v>
      </c>
      <c r="K28" s="51">
        <v>96</v>
      </c>
      <c r="L28" s="52">
        <f t="shared" si="2"/>
        <v>36</v>
      </c>
      <c r="M28" s="51">
        <v>3</v>
      </c>
      <c r="N28" s="51">
        <v>132</v>
      </c>
      <c r="O28" s="121">
        <f>Z16</f>
        <v>2</v>
      </c>
      <c r="P28" s="883"/>
      <c r="Q28" s="885"/>
      <c r="R28" s="853" t="s">
        <v>962</v>
      </c>
      <c r="S28" s="192">
        <f t="shared" si="0"/>
        <v>132</v>
      </c>
    </row>
    <row r="29" spans="1:19" ht="14.25" customHeight="1">
      <c r="A29" s="887"/>
      <c r="B29" s="51">
        <v>81</v>
      </c>
      <c r="C29" s="52">
        <f>E29-B29</f>
        <v>26</v>
      </c>
      <c r="D29" s="51">
        <v>3</v>
      </c>
      <c r="E29" s="51">
        <v>107</v>
      </c>
      <c r="F29" s="121">
        <f>IF(E29&gt;E34,1,IF(E29&lt;E34,0,0.5))</f>
        <v>0</v>
      </c>
      <c r="G29" s="883"/>
      <c r="H29" s="885"/>
      <c r="I29" s="206"/>
      <c r="J29" s="886">
        <f>SUM(N27:N30)</f>
        <v>531</v>
      </c>
      <c r="K29" s="51">
        <v>96</v>
      </c>
      <c r="L29" s="52">
        <f t="shared" si="2"/>
        <v>62</v>
      </c>
      <c r="M29" s="51">
        <v>0</v>
      </c>
      <c r="N29" s="51">
        <v>158</v>
      </c>
      <c r="O29" s="121">
        <f>Z17</f>
        <v>4</v>
      </c>
      <c r="P29" s="883"/>
      <c r="Q29" s="885"/>
      <c r="R29" s="853"/>
      <c r="S29" s="192">
        <f t="shared" si="0"/>
        <v>158</v>
      </c>
    </row>
    <row r="30" spans="1:19" ht="14.25" customHeight="1">
      <c r="A30" s="893" t="s">
        <v>115</v>
      </c>
      <c r="B30" s="894"/>
      <c r="C30" s="894"/>
      <c r="D30" s="894"/>
      <c r="E30" s="894"/>
      <c r="F30" s="894"/>
      <c r="G30" s="894"/>
      <c r="H30" s="895"/>
      <c r="I30" s="206"/>
      <c r="J30" s="887"/>
      <c r="K30" s="51">
        <v>88</v>
      </c>
      <c r="L30" s="52">
        <f t="shared" si="2"/>
        <v>44</v>
      </c>
      <c r="M30" s="51">
        <v>1</v>
      </c>
      <c r="N30" s="51">
        <v>132</v>
      </c>
      <c r="O30" s="121">
        <f>Z18</f>
        <v>2</v>
      </c>
      <c r="P30" s="883"/>
      <c r="Q30" s="885"/>
      <c r="R30" s="196"/>
      <c r="S30" s="192">
        <f t="shared" si="0"/>
        <v>132</v>
      </c>
    </row>
    <row r="31" spans="1:10" ht="14.25">
      <c r="A31" s="50" t="s">
        <v>322</v>
      </c>
      <c r="B31" s="51">
        <v>89</v>
      </c>
      <c r="C31" s="52">
        <f>E31-B31</f>
        <v>45</v>
      </c>
      <c r="D31" s="51">
        <v>0</v>
      </c>
      <c r="E31" s="51">
        <v>134</v>
      </c>
      <c r="F31" s="121">
        <f>IF(E31&gt;E26,1,IF(E31&lt;E26,0,0.5))</f>
        <v>1</v>
      </c>
      <c r="G31" s="891">
        <f>SUM(F31:F34)</f>
        <v>4</v>
      </c>
      <c r="H31" s="885"/>
      <c r="I31" s="206"/>
      <c r="J31" s="243"/>
    </row>
    <row r="32" spans="1:10" ht="14.25">
      <c r="A32" s="247" t="str">
        <f>IF(ISERROR(INDEX('Fr'!$C$7:$C$36,MATCH(A31,VLFrauen,0))),"",INDEX('Fr'!$C$7:$C$36,MATCH(A31,VLFrauen,0)))</f>
        <v>Dresdner SV 1910</v>
      </c>
      <c r="B32" s="51">
        <v>96</v>
      </c>
      <c r="C32" s="52">
        <f>E32-B32</f>
        <v>63</v>
      </c>
      <c r="D32" s="51">
        <v>0</v>
      </c>
      <c r="E32" s="51">
        <v>159</v>
      </c>
      <c r="F32" s="121">
        <f>IF(E32&gt;E27,1,IF(E32&lt;E27,0,0.5))</f>
        <v>1</v>
      </c>
      <c r="G32" s="883"/>
      <c r="H32" s="885"/>
      <c r="I32" s="206"/>
      <c r="J32" s="199"/>
    </row>
    <row r="33" spans="1:10" ht="14.25" customHeight="1">
      <c r="A33" s="886">
        <f>SUM(E31:E34)</f>
        <v>559</v>
      </c>
      <c r="B33" s="51">
        <v>88</v>
      </c>
      <c r="C33" s="52">
        <f>E33-B33</f>
        <v>51</v>
      </c>
      <c r="D33" s="51">
        <v>2</v>
      </c>
      <c r="E33" s="51">
        <v>139</v>
      </c>
      <c r="F33" s="121">
        <f>IF(E33&gt;E28,1,IF(E33&lt;E28,0,0.5))</f>
        <v>1</v>
      </c>
      <c r="G33" s="883"/>
      <c r="H33" s="885"/>
      <c r="I33" s="206"/>
      <c r="J33" s="345" t="s">
        <v>216</v>
      </c>
    </row>
    <row r="34" spans="1:10" ht="18">
      <c r="A34" s="887"/>
      <c r="B34" s="51">
        <v>83</v>
      </c>
      <c r="C34" s="52">
        <f>E34-B34</f>
        <v>44</v>
      </c>
      <c r="D34" s="51">
        <v>0</v>
      </c>
      <c r="E34" s="51">
        <v>127</v>
      </c>
      <c r="F34" s="121">
        <f>IF(E34&gt;E29,1,IF(E34&lt;E29,0,0.5))</f>
        <v>1</v>
      </c>
      <c r="G34" s="883"/>
      <c r="H34" s="885"/>
      <c r="I34" s="206"/>
      <c r="J34" s="104" t="s">
        <v>461</v>
      </c>
    </row>
    <row r="35" spans="9:10" ht="14.25">
      <c r="I35" s="206"/>
      <c r="J35" s="103"/>
    </row>
    <row r="36" spans="1:10" ht="14.25" customHeight="1">
      <c r="A36" s="50" t="s">
        <v>473</v>
      </c>
      <c r="B36" s="51">
        <v>88</v>
      </c>
      <c r="C36" s="52">
        <f>E36-B36</f>
        <v>36</v>
      </c>
      <c r="D36" s="51">
        <v>1</v>
      </c>
      <c r="E36" s="51">
        <v>124</v>
      </c>
      <c r="F36" s="121">
        <f>IF(E36&gt;E41,1,IF(E36&lt;E41,0,0.5))</f>
        <v>1</v>
      </c>
      <c r="G36" s="891">
        <f>SUM(F36:F39)</f>
        <v>1</v>
      </c>
      <c r="H36" s="885"/>
      <c r="I36" s="361"/>
      <c r="J36" s="345" t="s">
        <v>462</v>
      </c>
    </row>
    <row r="37" spans="1:9" ht="14.25" customHeight="1">
      <c r="A37" s="247" t="str">
        <f>IF(ISERROR(INDEX('Fr'!$C$7:$C$36,MATCH(A36,VLFrauen,0))),"",INDEX('Fr'!$C$7:$C$36,MATCH(A36,VLFrauen,0)))</f>
        <v>SC Riesa</v>
      </c>
      <c r="B37" s="51">
        <v>84</v>
      </c>
      <c r="C37" s="52">
        <f>E37-B37</f>
        <v>27</v>
      </c>
      <c r="D37" s="51">
        <v>5</v>
      </c>
      <c r="E37" s="51">
        <v>111</v>
      </c>
      <c r="F37" s="121">
        <f>IF(E37&gt;E42,1,IF(E37&lt;E42,0,0.5))</f>
        <v>0</v>
      </c>
      <c r="G37" s="883"/>
      <c r="H37" s="885"/>
      <c r="I37" s="206"/>
    </row>
    <row r="38" spans="1:9" ht="14.25" customHeight="1">
      <c r="A38" s="886">
        <f>SUM(E36:E39)</f>
        <v>484</v>
      </c>
      <c r="B38" s="51">
        <v>75</v>
      </c>
      <c r="C38" s="52">
        <f>E38-B38</f>
        <v>34</v>
      </c>
      <c r="D38" s="51">
        <v>4</v>
      </c>
      <c r="E38" s="51">
        <v>109</v>
      </c>
      <c r="F38" s="121">
        <f>IF(E38&gt;E43,1,IF(E38&lt;E43,0,0.5))</f>
        <v>0</v>
      </c>
      <c r="G38" s="883"/>
      <c r="H38" s="885"/>
      <c r="I38" s="206"/>
    </row>
    <row r="39" spans="1:9" ht="14.25" customHeight="1">
      <c r="A39" s="887"/>
      <c r="B39" s="51">
        <v>104</v>
      </c>
      <c r="C39" s="52">
        <f>E39-B39</f>
        <v>36</v>
      </c>
      <c r="D39" s="51">
        <v>3</v>
      </c>
      <c r="E39" s="51">
        <v>140</v>
      </c>
      <c r="F39" s="121">
        <f>IF(E39&gt;E44,1,IF(E39&lt;E44,0,0.5))</f>
        <v>0</v>
      </c>
      <c r="G39" s="883"/>
      <c r="H39" s="885"/>
      <c r="I39" s="206"/>
    </row>
    <row r="40" spans="1:9" ht="14.25">
      <c r="A40" s="893" t="s">
        <v>116</v>
      </c>
      <c r="B40" s="894"/>
      <c r="C40" s="894"/>
      <c r="D40" s="894"/>
      <c r="E40" s="894"/>
      <c r="F40" s="894"/>
      <c r="G40" s="894"/>
      <c r="H40" s="895"/>
      <c r="I40" s="206"/>
    </row>
    <row r="41" spans="1:9" ht="14.25">
      <c r="A41" s="50" t="s">
        <v>320</v>
      </c>
      <c r="B41" s="51">
        <v>88</v>
      </c>
      <c r="C41" s="52">
        <f>E41-B41</f>
        <v>27</v>
      </c>
      <c r="D41" s="51">
        <v>3</v>
      </c>
      <c r="E41" s="51">
        <v>115</v>
      </c>
      <c r="F41" s="121">
        <f>IF(E41&gt;E36,1,IF(E41&lt;E36,0,0.5))</f>
        <v>0</v>
      </c>
      <c r="G41" s="891">
        <f>SUM(F41:F44)</f>
        <v>3</v>
      </c>
      <c r="H41" s="885"/>
      <c r="I41" s="206"/>
    </row>
    <row r="42" spans="1:9" ht="14.25">
      <c r="A42" s="247" t="str">
        <f>IF(ISERROR(INDEX('Fr'!$C$7:$C$36,MATCH(A41,VLFrauen,0))),"",INDEX('Fr'!$C$7:$C$36,MATCH(A41,VLFrauen,0)))</f>
        <v>Dresdner SV 1910</v>
      </c>
      <c r="B42" s="51">
        <v>89</v>
      </c>
      <c r="C42" s="52">
        <f>E42-B42</f>
        <v>39</v>
      </c>
      <c r="D42" s="51">
        <v>0</v>
      </c>
      <c r="E42" s="51">
        <v>128</v>
      </c>
      <c r="F42" s="121">
        <f>IF(E42&gt;E37,1,IF(E42&lt;E37,0,0.5))</f>
        <v>1</v>
      </c>
      <c r="G42" s="883"/>
      <c r="H42" s="885"/>
      <c r="I42" s="206"/>
    </row>
    <row r="43" spans="1:9" ht="14.25">
      <c r="A43" s="886">
        <f>SUM(E41:E44)</f>
        <v>500</v>
      </c>
      <c r="B43" s="51">
        <v>79</v>
      </c>
      <c r="C43" s="52">
        <f>E43-B43</f>
        <v>36</v>
      </c>
      <c r="D43" s="51">
        <v>1</v>
      </c>
      <c r="E43" s="51">
        <v>115</v>
      </c>
      <c r="F43" s="121">
        <f>IF(E43&gt;E38,1,IF(E43&lt;E38,0,0.5))</f>
        <v>1</v>
      </c>
      <c r="G43" s="883"/>
      <c r="H43" s="885"/>
      <c r="I43" s="206"/>
    </row>
    <row r="44" spans="1:8" ht="14.25">
      <c r="A44" s="887"/>
      <c r="B44" s="51">
        <v>91</v>
      </c>
      <c r="C44" s="52">
        <f>E44-B44</f>
        <v>51</v>
      </c>
      <c r="D44" s="51">
        <v>0</v>
      </c>
      <c r="E44" s="51">
        <v>142</v>
      </c>
      <c r="F44" s="121">
        <f>IF(E44&gt;E39,1,IF(E44&lt;E39,0,0.5))</f>
        <v>1</v>
      </c>
      <c r="G44" s="883"/>
      <c r="H44" s="885"/>
    </row>
  </sheetData>
  <sheetProtection/>
  <mergeCells count="43">
    <mergeCell ref="J29:J30"/>
    <mergeCell ref="J11:Q12"/>
    <mergeCell ref="P15:P18"/>
    <mergeCell ref="Q15:Q18"/>
    <mergeCell ref="J17:J18"/>
    <mergeCell ref="P19:P22"/>
    <mergeCell ref="Q19:Q22"/>
    <mergeCell ref="J21:J22"/>
    <mergeCell ref="Q23:Q26"/>
    <mergeCell ref="J25:J26"/>
    <mergeCell ref="A40:H40"/>
    <mergeCell ref="G41:G44"/>
    <mergeCell ref="H41:H44"/>
    <mergeCell ref="A43:A44"/>
    <mergeCell ref="G36:G39"/>
    <mergeCell ref="H36:H39"/>
    <mergeCell ref="A38:A39"/>
    <mergeCell ref="A30:H30"/>
    <mergeCell ref="G31:G34"/>
    <mergeCell ref="H31:H34"/>
    <mergeCell ref="A33:A34"/>
    <mergeCell ref="P27:P30"/>
    <mergeCell ref="Q27:Q30"/>
    <mergeCell ref="G26:G29"/>
    <mergeCell ref="H26:H29"/>
    <mergeCell ref="A28:A29"/>
    <mergeCell ref="P23:P26"/>
    <mergeCell ref="G11:G14"/>
    <mergeCell ref="H11:H14"/>
    <mergeCell ref="A20:H20"/>
    <mergeCell ref="G21:G24"/>
    <mergeCell ref="H21:H24"/>
    <mergeCell ref="A23:A24"/>
    <mergeCell ref="A13:A14"/>
    <mergeCell ref="G16:G19"/>
    <mergeCell ref="H16:H19"/>
    <mergeCell ref="A18:A19"/>
    <mergeCell ref="A3:Q3"/>
    <mergeCell ref="A4:L4"/>
    <mergeCell ref="G6:G9"/>
    <mergeCell ref="H6:H9"/>
    <mergeCell ref="A8:A9"/>
    <mergeCell ref="A10:H10"/>
  </mergeCells>
  <conditionalFormatting sqref="A6 F6:F9 F11:F14 F16:F19 F26:F29 F36:F39 F21:F24 F31:F34 F41:F44">
    <cfRule type="cellIs" priority="81" dxfId="639" operator="equal">
      <formula>""</formula>
    </cfRule>
  </conditionalFormatting>
  <conditionalFormatting sqref="K15:O30">
    <cfRule type="cellIs" priority="59" dxfId="639" operator="equal">
      <formula>""</formula>
    </cfRule>
  </conditionalFormatting>
  <conditionalFormatting sqref="E21:E24">
    <cfRule type="cellIs" priority="29" dxfId="639" operator="equal">
      <formula>""</formula>
    </cfRule>
  </conditionalFormatting>
  <conditionalFormatting sqref="E16:E19">
    <cfRule type="cellIs" priority="33" dxfId="639" operator="equal">
      <formula>""</formula>
    </cfRule>
  </conditionalFormatting>
  <conditionalFormatting sqref="E11:E14">
    <cfRule type="cellIs" priority="37" dxfId="639" operator="equal">
      <formula>""</formula>
    </cfRule>
  </conditionalFormatting>
  <conditionalFormatting sqref="E6:E9">
    <cfRule type="cellIs" priority="41" dxfId="639" operator="equal">
      <formula>""</formula>
    </cfRule>
  </conditionalFormatting>
  <conditionalFormatting sqref="D41:D44">
    <cfRule type="cellIs" priority="12" dxfId="10" operator="equal" stopIfTrue="1">
      <formula>""</formula>
    </cfRule>
  </conditionalFormatting>
  <conditionalFormatting sqref="C6:C9">
    <cfRule type="cellIs" priority="43" dxfId="10" operator="equal" stopIfTrue="1">
      <formula>""</formula>
    </cfRule>
  </conditionalFormatting>
  <conditionalFormatting sqref="B6:B9">
    <cfRule type="cellIs" priority="42" dxfId="10" operator="equal" stopIfTrue="1">
      <formula>""</formula>
    </cfRule>
  </conditionalFormatting>
  <conditionalFormatting sqref="D6:D9">
    <cfRule type="cellIs" priority="40" dxfId="10" operator="equal" stopIfTrue="1">
      <formula>""</formula>
    </cfRule>
  </conditionalFormatting>
  <conditionalFormatting sqref="C11:C14">
    <cfRule type="cellIs" priority="39" dxfId="10" operator="equal" stopIfTrue="1">
      <formula>""</formula>
    </cfRule>
  </conditionalFormatting>
  <conditionalFormatting sqref="B11:B14">
    <cfRule type="cellIs" priority="38" dxfId="10" operator="equal" stopIfTrue="1">
      <formula>""</formula>
    </cfRule>
  </conditionalFormatting>
  <conditionalFormatting sqref="D11:D14">
    <cfRule type="cellIs" priority="36" dxfId="10" operator="equal" stopIfTrue="1">
      <formula>""</formula>
    </cfRule>
  </conditionalFormatting>
  <conditionalFormatting sqref="C16:C19">
    <cfRule type="cellIs" priority="35" dxfId="10" operator="equal" stopIfTrue="1">
      <formula>""</formula>
    </cfRule>
  </conditionalFormatting>
  <conditionalFormatting sqref="B16:B19">
    <cfRule type="cellIs" priority="34" dxfId="10" operator="equal" stopIfTrue="1">
      <formula>""</formula>
    </cfRule>
  </conditionalFormatting>
  <conditionalFormatting sqref="D16:D19">
    <cfRule type="cellIs" priority="32" dxfId="10" operator="equal" stopIfTrue="1">
      <formula>""</formula>
    </cfRule>
  </conditionalFormatting>
  <conditionalFormatting sqref="C21:C24">
    <cfRule type="cellIs" priority="31" dxfId="10" operator="equal" stopIfTrue="1">
      <formula>""</formula>
    </cfRule>
  </conditionalFormatting>
  <conditionalFormatting sqref="B21:B24">
    <cfRule type="cellIs" priority="30" dxfId="10" operator="equal" stopIfTrue="1">
      <formula>""</formula>
    </cfRule>
  </conditionalFormatting>
  <conditionalFormatting sqref="D21:D24">
    <cfRule type="cellIs" priority="28" dxfId="10" operator="equal" stopIfTrue="1">
      <formula>""</formula>
    </cfRule>
  </conditionalFormatting>
  <conditionalFormatting sqref="C26:C29">
    <cfRule type="cellIs" priority="27" dxfId="10" operator="equal" stopIfTrue="1">
      <formula>""</formula>
    </cfRule>
  </conditionalFormatting>
  <conditionalFormatting sqref="B26:B29">
    <cfRule type="cellIs" priority="26" dxfId="10" operator="equal" stopIfTrue="1">
      <formula>""</formula>
    </cfRule>
  </conditionalFormatting>
  <conditionalFormatting sqref="E26:E29">
    <cfRule type="cellIs" priority="25" dxfId="639" operator="equal">
      <formula>""</formula>
    </cfRule>
  </conditionalFormatting>
  <conditionalFormatting sqref="D26:D29">
    <cfRule type="cellIs" priority="24" dxfId="10" operator="equal" stopIfTrue="1">
      <formula>""</formula>
    </cfRule>
  </conditionalFormatting>
  <conditionalFormatting sqref="C31:C34">
    <cfRule type="cellIs" priority="23" dxfId="10" operator="equal" stopIfTrue="1">
      <formula>""</formula>
    </cfRule>
  </conditionalFormatting>
  <conditionalFormatting sqref="B31:B34">
    <cfRule type="cellIs" priority="22" dxfId="10" operator="equal" stopIfTrue="1">
      <formula>""</formula>
    </cfRule>
  </conditionalFormatting>
  <conditionalFormatting sqref="E31:E34">
    <cfRule type="cellIs" priority="21" dxfId="639" operator="equal">
      <formula>""</formula>
    </cfRule>
  </conditionalFormatting>
  <conditionalFormatting sqref="D31:D34">
    <cfRule type="cellIs" priority="20" dxfId="10" operator="equal" stopIfTrue="1">
      <formula>""</formula>
    </cfRule>
  </conditionalFormatting>
  <conditionalFormatting sqref="C36:C39">
    <cfRule type="cellIs" priority="19" dxfId="10" operator="equal" stopIfTrue="1">
      <formula>""</formula>
    </cfRule>
  </conditionalFormatting>
  <conditionalFormatting sqref="B36:B39">
    <cfRule type="cellIs" priority="18" dxfId="10" operator="equal" stopIfTrue="1">
      <formula>""</formula>
    </cfRule>
  </conditionalFormatting>
  <conditionalFormatting sqref="E36:E39">
    <cfRule type="cellIs" priority="17" dxfId="639" operator="equal">
      <formula>""</formula>
    </cfRule>
  </conditionalFormatting>
  <conditionalFormatting sqref="D36:D39">
    <cfRule type="cellIs" priority="16" dxfId="10" operator="equal" stopIfTrue="1">
      <formula>""</formula>
    </cfRule>
  </conditionalFormatting>
  <conditionalFormatting sqref="C41:C44">
    <cfRule type="cellIs" priority="15" dxfId="10" operator="equal" stopIfTrue="1">
      <formula>""</formula>
    </cfRule>
  </conditionalFormatting>
  <conditionalFormatting sqref="B41:B44">
    <cfRule type="cellIs" priority="14" dxfId="10" operator="equal" stopIfTrue="1">
      <formula>""</formula>
    </cfRule>
  </conditionalFormatting>
  <conditionalFormatting sqref="E41:E44">
    <cfRule type="cellIs" priority="13" dxfId="639" operator="equal">
      <formula>""</formula>
    </cfRule>
  </conditionalFormatting>
  <conditionalFormatting sqref="J15">
    <cfRule type="cellIs" priority="11" dxfId="639" operator="equal">
      <formula>""</formula>
    </cfRule>
  </conditionalFormatting>
  <conditionalFormatting sqref="J19">
    <cfRule type="cellIs" priority="10" dxfId="639" operator="equal">
      <formula>""</formula>
    </cfRule>
  </conditionalFormatting>
  <conditionalFormatting sqref="J23">
    <cfRule type="cellIs" priority="9" dxfId="639" operator="equal">
      <formula>""</formula>
    </cfRule>
  </conditionalFormatting>
  <conditionalFormatting sqref="J27">
    <cfRule type="cellIs" priority="8" dxfId="639" operator="equal">
      <formula>""</formula>
    </cfRule>
  </conditionalFormatting>
  <conditionalFormatting sqref="A11">
    <cfRule type="cellIs" priority="7" dxfId="639" operator="equal">
      <formula>""</formula>
    </cfRule>
  </conditionalFormatting>
  <conditionalFormatting sqref="A16">
    <cfRule type="cellIs" priority="6" dxfId="639" operator="equal">
      <formula>""</formula>
    </cfRule>
  </conditionalFormatting>
  <conditionalFormatting sqref="A21">
    <cfRule type="cellIs" priority="5" dxfId="639" operator="equal">
      <formula>""</formula>
    </cfRule>
  </conditionalFormatting>
  <conditionalFormatting sqref="A26">
    <cfRule type="cellIs" priority="4" dxfId="639" operator="equal">
      <formula>""</formula>
    </cfRule>
  </conditionalFormatting>
  <conditionalFormatting sqref="A31">
    <cfRule type="cellIs" priority="3" dxfId="639" operator="equal">
      <formula>""</formula>
    </cfRule>
  </conditionalFormatting>
  <conditionalFormatting sqref="A36">
    <cfRule type="cellIs" priority="2" dxfId="639" operator="equal">
      <formula>""</formula>
    </cfRule>
  </conditionalFormatting>
  <conditionalFormatting sqref="A41">
    <cfRule type="cellIs" priority="1" dxfId="639" operator="equal">
      <formula>""</formula>
    </cfRule>
  </conditionalFormatting>
  <dataValidations count="1">
    <dataValidation type="list" allowBlank="1" showInputMessage="1" showErrorMessage="1" sqref="A6 J27 A11 A16 A21 A26 A31 A36 J15 J19 J23 A41">
      <formula1>VLFrauen</formula1>
    </dataValidation>
  </dataValidations>
  <printOptions/>
  <pageMargins left="0.7" right="0.7" top="0.787401575" bottom="0.787401575" header="0.3" footer="0.3"/>
  <pageSetup fitToHeight="1" fitToWidth="1" horizontalDpi="300" verticalDpi="300" orientation="landscape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R15" sqref="R15"/>
    </sheetView>
  </sheetViews>
  <sheetFormatPr defaultColWidth="11.421875" defaultRowHeight="12.75"/>
  <cols>
    <col min="1" max="1" width="3.421875" style="207" customWidth="1"/>
    <col min="2" max="2" width="26.140625" style="207" customWidth="1"/>
    <col min="3" max="3" width="21.421875" style="207" customWidth="1"/>
    <col min="4" max="4" width="4.421875" style="207" customWidth="1"/>
    <col min="5" max="7" width="5.8515625" style="207" customWidth="1"/>
    <col min="8" max="9" width="3.8515625" style="207" customWidth="1"/>
    <col min="10" max="10" width="5.421875" style="207" hidden="1" customWidth="1"/>
    <col min="11" max="12" width="11.421875" style="207" hidden="1" customWidth="1"/>
    <col min="13" max="13" width="11.421875" style="207" customWidth="1"/>
    <col min="14" max="14" width="14.00390625" style="60" hidden="1" customWidth="1"/>
    <col min="15" max="17" width="0" style="207" hidden="1" customWidth="1"/>
    <col min="18" max="16384" width="11.421875" style="207" customWidth="1"/>
  </cols>
  <sheetData>
    <row r="1" spans="1:10" ht="35.25">
      <c r="A1" s="326" t="s">
        <v>237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2.75">
      <c r="A2" s="210"/>
      <c r="B2" s="211"/>
      <c r="C2" s="211"/>
      <c r="D2" s="210"/>
      <c r="E2" s="210"/>
      <c r="F2" s="210"/>
      <c r="G2" s="210"/>
      <c r="H2" s="210"/>
      <c r="I2" s="210"/>
      <c r="J2" s="210"/>
    </row>
    <row r="3" spans="1:10" ht="15">
      <c r="A3" s="212" t="s">
        <v>214</v>
      </c>
      <c r="B3" s="212"/>
      <c r="C3" s="212"/>
      <c r="D3" s="213" t="s">
        <v>309</v>
      </c>
      <c r="E3" s="213"/>
      <c r="F3" s="213"/>
      <c r="G3" s="213"/>
      <c r="H3" s="213"/>
      <c r="I3" s="213"/>
      <c r="J3" s="213"/>
    </row>
    <row r="4" spans="1:13" ht="12.75" customHeight="1">
      <c r="A4" s="210"/>
      <c r="B4" s="211"/>
      <c r="C4" s="211"/>
      <c r="D4" s="210"/>
      <c r="E4" s="210"/>
      <c r="F4" s="210"/>
      <c r="G4" s="210"/>
      <c r="H4" s="210"/>
      <c r="I4" s="210"/>
      <c r="J4" s="210"/>
      <c r="M4" s="246"/>
    </row>
    <row r="5" spans="1:13" ht="16.5">
      <c r="A5" s="214" t="s">
        <v>258</v>
      </c>
      <c r="B5" s="215"/>
      <c r="C5" s="215"/>
      <c r="D5" s="216" t="s">
        <v>1</v>
      </c>
      <c r="E5" s="217"/>
      <c r="F5" s="217"/>
      <c r="G5" s="217"/>
      <c r="H5" s="217"/>
      <c r="I5" s="218"/>
      <c r="M5" s="246"/>
    </row>
    <row r="6" spans="1:14" ht="16.5">
      <c r="A6" s="219" t="s">
        <v>3</v>
      </c>
      <c r="B6" s="220" t="s">
        <v>4</v>
      </c>
      <c r="C6" s="221" t="s">
        <v>5</v>
      </c>
      <c r="D6" s="222" t="s">
        <v>6</v>
      </c>
      <c r="E6" s="253" t="s">
        <v>7</v>
      </c>
      <c r="F6" s="254" t="s">
        <v>8</v>
      </c>
      <c r="G6" s="254" t="s">
        <v>9</v>
      </c>
      <c r="H6" s="254" t="s">
        <v>10</v>
      </c>
      <c r="I6" s="255" t="s">
        <v>11</v>
      </c>
      <c r="J6" s="256"/>
      <c r="K6" s="120" t="s">
        <v>23</v>
      </c>
      <c r="L6" s="120"/>
      <c r="M6" s="116"/>
      <c r="N6" s="64"/>
    </row>
    <row r="7" spans="1:13" ht="18.75" customHeight="1">
      <c r="A7" s="227">
        <v>97</v>
      </c>
      <c r="B7" s="422" t="s">
        <v>349</v>
      </c>
      <c r="C7" s="393" t="s">
        <v>29</v>
      </c>
      <c r="D7" s="228"/>
      <c r="E7" s="278">
        <v>368</v>
      </c>
      <c r="F7" s="279">
        <v>185</v>
      </c>
      <c r="G7" s="82">
        <f aca="true" t="shared" si="0" ref="G7:G19">IF(SUM(E7,F7)&gt;0,SUM(E7,F7),"")</f>
        <v>553</v>
      </c>
      <c r="H7" s="279">
        <v>4</v>
      </c>
      <c r="I7" s="118">
        <f aca="true" t="shared" si="1" ref="I7:I25">IF(L7&gt;0,L7,"")</f>
        <v>1</v>
      </c>
      <c r="J7" s="234"/>
      <c r="K7" s="120">
        <f aca="true" t="shared" si="2" ref="K7:K25">IF(SUM(G7)&gt;0,100000*G7+1000*F7-H7,"")</f>
        <v>55484996</v>
      </c>
      <c r="L7" s="120">
        <f aca="true" t="shared" si="3" ref="L7:L25">IF(SUM(G7)&gt;0,RANK(K7,$K$7:$K$25,0),"")</f>
        <v>1</v>
      </c>
      <c r="M7" s="120"/>
    </row>
    <row r="8" spans="1:13" ht="18.75" customHeight="1">
      <c r="A8" s="230">
        <v>98</v>
      </c>
      <c r="B8" s="407" t="s">
        <v>347</v>
      </c>
      <c r="C8" s="393" t="s">
        <v>348</v>
      </c>
      <c r="D8" s="231"/>
      <c r="E8" s="278">
        <v>358</v>
      </c>
      <c r="F8" s="279">
        <v>190</v>
      </c>
      <c r="G8" s="82">
        <f t="shared" si="0"/>
        <v>548</v>
      </c>
      <c r="H8" s="279">
        <v>2</v>
      </c>
      <c r="I8" s="84">
        <f t="shared" si="1"/>
        <v>2</v>
      </c>
      <c r="J8" s="234"/>
      <c r="K8" s="120">
        <f t="shared" si="2"/>
        <v>54989998</v>
      </c>
      <c r="L8" s="120">
        <f t="shared" si="3"/>
        <v>2</v>
      </c>
      <c r="M8" s="120"/>
    </row>
    <row r="9" spans="1:13" ht="18.75" customHeight="1">
      <c r="A9" s="227">
        <v>99</v>
      </c>
      <c r="B9" s="422" t="s">
        <v>324</v>
      </c>
      <c r="C9" s="393" t="s">
        <v>319</v>
      </c>
      <c r="D9" s="231"/>
      <c r="E9" s="278">
        <v>354</v>
      </c>
      <c r="F9" s="279">
        <v>192</v>
      </c>
      <c r="G9" s="82">
        <f t="shared" si="0"/>
        <v>546</v>
      </c>
      <c r="H9" s="279">
        <v>2</v>
      </c>
      <c r="I9" s="84">
        <f t="shared" si="1"/>
        <v>3</v>
      </c>
      <c r="J9" s="234"/>
      <c r="K9" s="120">
        <f t="shared" si="2"/>
        <v>54791998</v>
      </c>
      <c r="L9" s="120">
        <f t="shared" si="3"/>
        <v>3</v>
      </c>
      <c r="M9" s="120"/>
    </row>
    <row r="10" spans="1:15" ht="18.75" customHeight="1">
      <c r="A10" s="230">
        <v>100</v>
      </c>
      <c r="B10" s="816" t="s">
        <v>245</v>
      </c>
      <c r="C10" s="371" t="s">
        <v>231</v>
      </c>
      <c r="D10" s="231"/>
      <c r="E10" s="278">
        <v>378</v>
      </c>
      <c r="F10" s="279">
        <v>168</v>
      </c>
      <c r="G10" s="82">
        <f t="shared" si="0"/>
        <v>546</v>
      </c>
      <c r="H10" s="279">
        <v>4</v>
      </c>
      <c r="I10" s="84">
        <f t="shared" si="1"/>
        <v>4</v>
      </c>
      <c r="J10" s="234"/>
      <c r="K10" s="120">
        <f t="shared" si="2"/>
        <v>54767996</v>
      </c>
      <c r="L10" s="120">
        <f t="shared" si="3"/>
        <v>4</v>
      </c>
      <c r="M10" s="120"/>
      <c r="N10" s="389" t="s">
        <v>248</v>
      </c>
      <c r="O10" s="402" t="s">
        <v>323</v>
      </c>
    </row>
    <row r="11" spans="1:15" ht="18.75" customHeight="1">
      <c r="A11" s="227">
        <v>101</v>
      </c>
      <c r="B11" s="422" t="s">
        <v>441</v>
      </c>
      <c r="C11" s="393" t="s">
        <v>442</v>
      </c>
      <c r="D11" s="231"/>
      <c r="E11" s="278">
        <v>346</v>
      </c>
      <c r="F11" s="279">
        <v>190</v>
      </c>
      <c r="G11" s="82">
        <f t="shared" si="0"/>
        <v>536</v>
      </c>
      <c r="H11" s="279">
        <v>2</v>
      </c>
      <c r="I11" s="84">
        <f t="shared" si="1"/>
        <v>5</v>
      </c>
      <c r="J11" s="234"/>
      <c r="K11" s="120">
        <f t="shared" si="2"/>
        <v>53789998</v>
      </c>
      <c r="L11" s="120">
        <f t="shared" si="3"/>
        <v>5</v>
      </c>
      <c r="M11" s="120"/>
      <c r="N11" s="390" t="s">
        <v>249</v>
      </c>
      <c r="O11" s="402" t="s">
        <v>323</v>
      </c>
    </row>
    <row r="12" spans="1:13" ht="18.75" customHeight="1">
      <c r="A12" s="230">
        <v>102</v>
      </c>
      <c r="B12" s="407" t="s">
        <v>342</v>
      </c>
      <c r="C12" s="393" t="s">
        <v>343</v>
      </c>
      <c r="D12" s="231"/>
      <c r="E12" s="278">
        <v>361</v>
      </c>
      <c r="F12" s="279">
        <v>175</v>
      </c>
      <c r="G12" s="82">
        <f t="shared" si="0"/>
        <v>536</v>
      </c>
      <c r="H12" s="279">
        <v>9</v>
      </c>
      <c r="I12" s="84">
        <f t="shared" si="1"/>
        <v>6</v>
      </c>
      <c r="J12" s="234"/>
      <c r="K12" s="120">
        <f t="shared" si="2"/>
        <v>53774991</v>
      </c>
      <c r="L12" s="120">
        <f t="shared" si="3"/>
        <v>6</v>
      </c>
      <c r="M12" s="120"/>
    </row>
    <row r="13" spans="1:13" ht="18.75" customHeight="1">
      <c r="A13" s="227">
        <v>103</v>
      </c>
      <c r="B13" s="421" t="s">
        <v>244</v>
      </c>
      <c r="C13" s="371" t="s">
        <v>177</v>
      </c>
      <c r="D13" s="232"/>
      <c r="E13" s="278">
        <v>381</v>
      </c>
      <c r="F13" s="279">
        <v>155</v>
      </c>
      <c r="G13" s="82">
        <f t="shared" si="0"/>
        <v>536</v>
      </c>
      <c r="H13" s="279">
        <v>7</v>
      </c>
      <c r="I13" s="84">
        <f t="shared" si="1"/>
        <v>7</v>
      </c>
      <c r="J13" s="234"/>
      <c r="K13" s="120">
        <f t="shared" si="2"/>
        <v>53754993</v>
      </c>
      <c r="L13" s="120">
        <f t="shared" si="3"/>
        <v>7</v>
      </c>
      <c r="M13" s="120"/>
    </row>
    <row r="14" spans="1:15" ht="18.75" customHeight="1">
      <c r="A14" s="230">
        <v>104</v>
      </c>
      <c r="B14" s="421" t="s">
        <v>405</v>
      </c>
      <c r="C14" s="371" t="s">
        <v>406</v>
      </c>
      <c r="D14" s="231"/>
      <c r="E14" s="278">
        <v>341</v>
      </c>
      <c r="F14" s="279">
        <v>174</v>
      </c>
      <c r="G14" s="82">
        <f t="shared" si="0"/>
        <v>515</v>
      </c>
      <c r="H14" s="279">
        <v>9</v>
      </c>
      <c r="I14" s="84">
        <f t="shared" si="1"/>
        <v>8</v>
      </c>
      <c r="J14" s="234"/>
      <c r="K14" s="120">
        <f t="shared" si="2"/>
        <v>51673991</v>
      </c>
      <c r="L14" s="120">
        <f t="shared" si="3"/>
        <v>8</v>
      </c>
      <c r="M14" s="120"/>
      <c r="N14" s="408" t="s">
        <v>252</v>
      </c>
      <c r="O14" s="402" t="s">
        <v>323</v>
      </c>
    </row>
    <row r="15" spans="1:15" ht="18.75" customHeight="1">
      <c r="A15" s="227">
        <v>105</v>
      </c>
      <c r="B15" s="424" t="s">
        <v>524</v>
      </c>
      <c r="C15" s="393" t="s">
        <v>525</v>
      </c>
      <c r="D15" s="231"/>
      <c r="E15" s="278">
        <v>354</v>
      </c>
      <c r="F15" s="279">
        <v>161</v>
      </c>
      <c r="G15" s="82">
        <f t="shared" si="0"/>
        <v>515</v>
      </c>
      <c r="H15" s="279">
        <v>10</v>
      </c>
      <c r="I15" s="84">
        <f t="shared" si="1"/>
        <v>9</v>
      </c>
      <c r="J15" s="234"/>
      <c r="K15" s="120">
        <f t="shared" si="2"/>
        <v>51660990</v>
      </c>
      <c r="L15" s="120">
        <f t="shared" si="3"/>
        <v>9</v>
      </c>
      <c r="M15" s="120"/>
      <c r="N15" s="389" t="s">
        <v>253</v>
      </c>
      <c r="O15" s="402" t="s">
        <v>323</v>
      </c>
    </row>
    <row r="16" spans="1:15" ht="18.75" customHeight="1">
      <c r="A16" s="230">
        <v>106</v>
      </c>
      <c r="B16" s="422" t="s">
        <v>344</v>
      </c>
      <c r="C16" s="393" t="s">
        <v>231</v>
      </c>
      <c r="D16" s="231"/>
      <c r="E16" s="278">
        <v>353</v>
      </c>
      <c r="F16" s="279">
        <v>160</v>
      </c>
      <c r="G16" s="82">
        <f t="shared" si="0"/>
        <v>513</v>
      </c>
      <c r="H16" s="279">
        <v>7</v>
      </c>
      <c r="I16" s="84">
        <f t="shared" si="1"/>
        <v>10</v>
      </c>
      <c r="J16" s="234"/>
      <c r="K16" s="120">
        <f t="shared" si="2"/>
        <v>51459993</v>
      </c>
      <c r="L16" s="120">
        <f t="shared" si="3"/>
        <v>10</v>
      </c>
      <c r="M16" s="120"/>
      <c r="N16" s="390" t="s">
        <v>254</v>
      </c>
      <c r="O16" s="402" t="s">
        <v>323</v>
      </c>
    </row>
    <row r="17" spans="1:15" ht="18.75" customHeight="1">
      <c r="A17" s="227">
        <v>107</v>
      </c>
      <c r="B17" s="816" t="s">
        <v>246</v>
      </c>
      <c r="C17" s="371" t="s">
        <v>404</v>
      </c>
      <c r="D17" s="231"/>
      <c r="E17" s="278">
        <v>347</v>
      </c>
      <c r="F17" s="279">
        <v>157</v>
      </c>
      <c r="G17" s="82">
        <f t="shared" si="0"/>
        <v>504</v>
      </c>
      <c r="H17" s="279">
        <v>9</v>
      </c>
      <c r="I17" s="84">
        <f t="shared" si="1"/>
        <v>11</v>
      </c>
      <c r="J17" s="234"/>
      <c r="K17" s="120">
        <f t="shared" si="2"/>
        <v>50556991</v>
      </c>
      <c r="L17" s="120">
        <f t="shared" si="3"/>
        <v>11</v>
      </c>
      <c r="M17" s="120"/>
      <c r="N17" s="390" t="s">
        <v>255</v>
      </c>
      <c r="O17" s="402" t="s">
        <v>323</v>
      </c>
    </row>
    <row r="18" spans="1:15" ht="18.75" customHeight="1">
      <c r="A18" s="230">
        <v>108</v>
      </c>
      <c r="B18" s="407" t="s">
        <v>341</v>
      </c>
      <c r="C18" s="358" t="s">
        <v>337</v>
      </c>
      <c r="D18" s="231"/>
      <c r="E18" s="823">
        <v>346</v>
      </c>
      <c r="F18" s="279">
        <v>149</v>
      </c>
      <c r="G18" s="82">
        <f t="shared" si="0"/>
        <v>495</v>
      </c>
      <c r="H18" s="279">
        <v>11</v>
      </c>
      <c r="I18" s="84">
        <f t="shared" si="1"/>
        <v>12</v>
      </c>
      <c r="J18" s="234"/>
      <c r="K18" s="120">
        <f t="shared" si="2"/>
        <v>49648989</v>
      </c>
      <c r="L18" s="120">
        <f t="shared" si="3"/>
        <v>12</v>
      </c>
      <c r="M18" s="120"/>
      <c r="N18" s="390" t="s">
        <v>256</v>
      </c>
      <c r="O18" s="402" t="s">
        <v>323</v>
      </c>
    </row>
    <row r="19" spans="1:13" ht="18.75" customHeight="1">
      <c r="A19" s="227">
        <v>109</v>
      </c>
      <c r="B19" s="422" t="s">
        <v>526</v>
      </c>
      <c r="C19" s="393" t="s">
        <v>29</v>
      </c>
      <c r="D19" s="231"/>
      <c r="E19" s="278">
        <v>334</v>
      </c>
      <c r="F19" s="279">
        <v>94</v>
      </c>
      <c r="G19" s="82">
        <f t="shared" si="0"/>
        <v>428</v>
      </c>
      <c r="H19" s="279">
        <v>21</v>
      </c>
      <c r="I19" s="84">
        <f t="shared" si="1"/>
        <v>13</v>
      </c>
      <c r="J19" s="234"/>
      <c r="K19" s="120">
        <f t="shared" si="2"/>
        <v>42893979</v>
      </c>
      <c r="L19" s="120">
        <f t="shared" si="3"/>
        <v>13</v>
      </c>
      <c r="M19" s="120"/>
    </row>
    <row r="20" spans="1:13" ht="18.75" customHeight="1">
      <c r="A20" s="230">
        <v>110</v>
      </c>
      <c r="B20" s="407" t="s">
        <v>527</v>
      </c>
      <c r="C20" s="393" t="s">
        <v>346</v>
      </c>
      <c r="D20" s="231"/>
      <c r="E20" s="807" t="s">
        <v>956</v>
      </c>
      <c r="F20" s="279"/>
      <c r="G20" s="82"/>
      <c r="H20" s="279"/>
      <c r="I20" s="84">
        <f t="shared" si="1"/>
      </c>
      <c r="J20" s="234"/>
      <c r="K20" s="120">
        <f t="shared" si="2"/>
      </c>
      <c r="L20" s="120">
        <f t="shared" si="3"/>
      </c>
      <c r="M20" s="120"/>
    </row>
    <row r="21" spans="1:14" ht="18.75" customHeight="1">
      <c r="A21" s="227">
        <v>111</v>
      </c>
      <c r="B21" s="407" t="s">
        <v>403</v>
      </c>
      <c r="C21" s="393" t="s">
        <v>15</v>
      </c>
      <c r="D21" s="231"/>
      <c r="E21" s="814" t="s">
        <v>776</v>
      </c>
      <c r="F21" s="279"/>
      <c r="G21" s="82">
        <f>IF(SUM(E21,F21)&gt;0,SUM(E21,F21),"")</f>
      </c>
      <c r="H21" s="279"/>
      <c r="I21" s="84">
        <f t="shared" si="1"/>
      </c>
      <c r="J21" s="234"/>
      <c r="K21" s="120">
        <f t="shared" si="2"/>
      </c>
      <c r="L21" s="120">
        <f t="shared" si="3"/>
      </c>
      <c r="M21" s="120"/>
      <c r="N21" s="391" t="s">
        <v>232</v>
      </c>
    </row>
    <row r="22" spans="1:14" ht="18.75" customHeight="1">
      <c r="A22" s="230">
        <v>112</v>
      </c>
      <c r="B22" s="407" t="s">
        <v>528</v>
      </c>
      <c r="C22" s="820" t="s">
        <v>529</v>
      </c>
      <c r="D22" s="231"/>
      <c r="E22" s="807" t="s">
        <v>956</v>
      </c>
      <c r="F22" s="279"/>
      <c r="G22" s="82">
        <f>IF(SUM(E22,F22)&gt;0,SUM(E22,F22),"")</f>
      </c>
      <c r="H22" s="279"/>
      <c r="I22" s="84">
        <f t="shared" si="1"/>
      </c>
      <c r="J22" s="234"/>
      <c r="K22" s="120">
        <f t="shared" si="2"/>
      </c>
      <c r="L22" s="120">
        <f t="shared" si="3"/>
      </c>
      <c r="M22" s="120"/>
      <c r="N22" s="391" t="s">
        <v>243</v>
      </c>
    </row>
    <row r="23" spans="1:15" ht="18.75" customHeight="1">
      <c r="A23" s="227">
        <v>113</v>
      </c>
      <c r="B23" s="818" t="s">
        <v>440</v>
      </c>
      <c r="C23" s="819" t="s">
        <v>282</v>
      </c>
      <c r="D23" s="231"/>
      <c r="E23" s="822" t="s">
        <v>776</v>
      </c>
      <c r="F23" s="279"/>
      <c r="G23" s="82">
        <f>IF(SUM(E23,F23)&gt;0,SUM(E23,F23),"")</f>
      </c>
      <c r="H23" s="279"/>
      <c r="I23" s="84">
        <f t="shared" si="1"/>
      </c>
      <c r="J23" s="234"/>
      <c r="K23" s="120">
        <f t="shared" si="2"/>
      </c>
      <c r="L23" s="120">
        <f t="shared" si="3"/>
      </c>
      <c r="M23" s="316"/>
      <c r="N23" s="389" t="s">
        <v>251</v>
      </c>
      <c r="O23" s="402" t="s">
        <v>323</v>
      </c>
    </row>
    <row r="24" spans="1:13" ht="18.75" customHeight="1">
      <c r="A24" s="235">
        <v>114</v>
      </c>
      <c r="B24" s="817" t="s">
        <v>345</v>
      </c>
      <c r="C24" s="397" t="s">
        <v>346</v>
      </c>
      <c r="D24" s="306"/>
      <c r="E24" s="821" t="s">
        <v>956</v>
      </c>
      <c r="F24" s="280"/>
      <c r="G24" s="163"/>
      <c r="H24" s="280"/>
      <c r="I24" s="182">
        <f t="shared" si="1"/>
      </c>
      <c r="J24" s="234"/>
      <c r="K24" s="120">
        <f t="shared" si="2"/>
      </c>
      <c r="L24" s="120">
        <f t="shared" si="3"/>
      </c>
      <c r="M24" s="120"/>
    </row>
    <row r="25" spans="1:15" ht="11.25" customHeight="1">
      <c r="A25" s="410">
        <v>117</v>
      </c>
      <c r="B25" s="411" t="s">
        <v>257</v>
      </c>
      <c r="C25" s="412" t="s">
        <v>323</v>
      </c>
      <c r="D25" s="413">
        <v>0.579861111111111</v>
      </c>
      <c r="E25" s="414"/>
      <c r="F25" s="414"/>
      <c r="G25" s="415">
        <f>IF(SUM(E25,F25)&gt;0,SUM(E25,F25),"")</f>
      </c>
      <c r="H25" s="414"/>
      <c r="I25" s="416">
        <f t="shared" si="1"/>
      </c>
      <c r="J25" s="234"/>
      <c r="K25" s="120">
        <f t="shared" si="2"/>
      </c>
      <c r="L25" s="120">
        <f t="shared" si="3"/>
      </c>
      <c r="M25" s="120"/>
      <c r="N25" s="390" t="s">
        <v>257</v>
      </c>
      <c r="O25" s="402" t="s">
        <v>323</v>
      </c>
    </row>
    <row r="26" spans="1:13" ht="12.75" customHeight="1">
      <c r="A26" s="236" t="s">
        <v>212</v>
      </c>
      <c r="E26" s="106"/>
      <c r="F26" s="106"/>
      <c r="G26" s="106"/>
      <c r="H26" s="106"/>
      <c r="J26" s="246"/>
      <c r="K26" s="246"/>
      <c r="L26" s="246"/>
      <c r="M26" s="246"/>
    </row>
    <row r="27" spans="10:13" ht="12.75" customHeight="1">
      <c r="J27" s="246"/>
      <c r="K27" s="246"/>
      <c r="L27" s="246"/>
      <c r="M27" s="246"/>
    </row>
    <row r="28" spans="1:13" ht="15.75">
      <c r="A28" s="105" t="s">
        <v>220</v>
      </c>
      <c r="M28" s="246"/>
    </row>
    <row r="29" spans="1:13" ht="12.75" customHeight="1">
      <c r="A29" s="60"/>
      <c r="M29" s="246"/>
    </row>
    <row r="30" ht="12.75" customHeight="1">
      <c r="M30" s="246"/>
    </row>
    <row r="31" ht="12.75">
      <c r="M31" s="246"/>
    </row>
    <row r="32" ht="12.75" customHeight="1"/>
    <row r="33" ht="12.75" customHeight="1"/>
    <row r="34" ht="12.75" customHeight="1"/>
    <row r="35" ht="12.75" customHeight="1"/>
  </sheetData>
  <sheetProtection/>
  <conditionalFormatting sqref="I7:J25">
    <cfRule type="cellIs" priority="159" dxfId="1" operator="between" stopIfTrue="1">
      <formula>1</formula>
      <formula>8</formula>
    </cfRule>
    <cfRule type="cellIs" priority="160" dxfId="0" operator="greaterThanOrEqual" stopIfTrue="1">
      <formula>9</formula>
    </cfRule>
  </conditionalFormatting>
  <conditionalFormatting sqref="G7:G8">
    <cfRule type="cellIs" priority="163" dxfId="0" operator="lessThan" stopIfTrue="1">
      <formula>480</formula>
    </cfRule>
    <cfRule type="cellIs" priority="164" dxfId="1" operator="between" stopIfTrue="1">
      <formula>480</formula>
      <formula>539</formula>
    </cfRule>
    <cfRule type="cellIs" priority="165" dxfId="2" operator="greaterThanOrEqual" stopIfTrue="1">
      <formula>540</formula>
    </cfRule>
  </conditionalFormatting>
  <conditionalFormatting sqref="G23:G25">
    <cfRule type="cellIs" priority="153" dxfId="0" operator="lessThan" stopIfTrue="1">
      <formula>500</formula>
    </cfRule>
    <cfRule type="cellIs" priority="154" dxfId="1" operator="between" stopIfTrue="1">
      <formula>501</formula>
      <formula>549</formula>
    </cfRule>
    <cfRule type="cellIs" priority="155" dxfId="2" operator="greaterThanOrEqual" stopIfTrue="1">
      <formula>550</formula>
    </cfRule>
  </conditionalFormatting>
  <conditionalFormatting sqref="F23:F25 H23:H25">
    <cfRule type="cellIs" priority="135" dxfId="130" operator="lessThan" stopIfTrue="1">
      <formula>140</formula>
    </cfRule>
    <cfRule type="cellIs" priority="136" dxfId="1" operator="between" stopIfTrue="1">
      <formula>140</formula>
      <formula>199</formula>
    </cfRule>
    <cfRule type="cellIs" priority="137" dxfId="2" operator="greaterThanOrEqual" stopIfTrue="1">
      <formula>200</formula>
    </cfRule>
  </conditionalFormatting>
  <conditionalFormatting sqref="E23:E25">
    <cfRule type="cellIs" priority="138" dxfId="130" operator="lessThan" stopIfTrue="1">
      <formula>360</formula>
    </cfRule>
    <cfRule type="cellIs" priority="139" dxfId="1" operator="between" stopIfTrue="1">
      <formula>360</formula>
      <formula>399</formula>
    </cfRule>
    <cfRule type="cellIs" priority="140" dxfId="2" operator="greaterThanOrEqual" stopIfTrue="1">
      <formula>400</formula>
    </cfRule>
  </conditionalFormatting>
  <conditionalFormatting sqref="E23:F25 H23:H25">
    <cfRule type="cellIs" priority="141" dxfId="684" operator="equal" stopIfTrue="1">
      <formula>""</formula>
    </cfRule>
  </conditionalFormatting>
  <conditionalFormatting sqref="H7:H10">
    <cfRule type="cellIs" priority="119" dxfId="130" operator="lessThan" stopIfTrue="1">
      <formula>140</formula>
    </cfRule>
    <cfRule type="cellIs" priority="120" dxfId="1" operator="between" stopIfTrue="1">
      <formula>140</formula>
      <formula>199</formula>
    </cfRule>
    <cfRule type="cellIs" priority="121" dxfId="2" operator="greaterThanOrEqual" stopIfTrue="1">
      <formula>200</formula>
    </cfRule>
  </conditionalFormatting>
  <conditionalFormatting sqref="F7:F8">
    <cfRule type="cellIs" priority="123" dxfId="130" operator="lessThan" stopIfTrue="1">
      <formula>140</formula>
    </cfRule>
    <cfRule type="cellIs" priority="124" dxfId="1" operator="between" stopIfTrue="1">
      <formula>140</formula>
      <formula>199</formula>
    </cfRule>
    <cfRule type="cellIs" priority="125" dxfId="2" operator="greaterThanOrEqual" stopIfTrue="1">
      <formula>200</formula>
    </cfRule>
  </conditionalFormatting>
  <conditionalFormatting sqref="E7:E8">
    <cfRule type="cellIs" priority="126" dxfId="130" operator="lessThan" stopIfTrue="1">
      <formula>360</formula>
    </cfRule>
    <cfRule type="cellIs" priority="127" dxfId="1" operator="between" stopIfTrue="1">
      <formula>360</formula>
      <formula>399</formula>
    </cfRule>
    <cfRule type="cellIs" priority="128" dxfId="2" operator="greaterThanOrEqual" stopIfTrue="1">
      <formula>400</formula>
    </cfRule>
  </conditionalFormatting>
  <conditionalFormatting sqref="E7:F8">
    <cfRule type="cellIs" priority="129" dxfId="684" operator="equal" stopIfTrue="1">
      <formula>""</formula>
    </cfRule>
  </conditionalFormatting>
  <conditionalFormatting sqref="H7:H10">
    <cfRule type="cellIs" priority="122" dxfId="684" operator="equal" stopIfTrue="1">
      <formula>""</formula>
    </cfRule>
  </conditionalFormatting>
  <conditionalFormatting sqref="E22">
    <cfRule type="cellIs" priority="1" dxfId="130" operator="lessThan" stopIfTrue="1">
      <formula>360</formula>
    </cfRule>
    <cfRule type="cellIs" priority="2" dxfId="1" operator="between" stopIfTrue="1">
      <formula>360</formula>
      <formula>399</formula>
    </cfRule>
    <cfRule type="cellIs" priority="3" dxfId="2" operator="greaterThanOrEqual" stopIfTrue="1">
      <formula>400</formula>
    </cfRule>
  </conditionalFormatting>
  <conditionalFormatting sqref="G19:G21">
    <cfRule type="cellIs" priority="112" dxfId="0" operator="lessThan" stopIfTrue="1">
      <formula>480</formula>
    </cfRule>
    <cfRule type="cellIs" priority="113" dxfId="1" operator="between" stopIfTrue="1">
      <formula>480</formula>
      <formula>539</formula>
    </cfRule>
    <cfRule type="cellIs" priority="114" dxfId="2" operator="greaterThanOrEqual" stopIfTrue="1">
      <formula>540</formula>
    </cfRule>
  </conditionalFormatting>
  <conditionalFormatting sqref="F19:F21">
    <cfRule type="cellIs" priority="105" dxfId="130" operator="lessThan" stopIfTrue="1">
      <formula>140</formula>
    </cfRule>
    <cfRule type="cellIs" priority="106" dxfId="1" operator="between" stopIfTrue="1">
      <formula>140</formula>
      <formula>199</formula>
    </cfRule>
    <cfRule type="cellIs" priority="107" dxfId="2" operator="greaterThanOrEqual" stopIfTrue="1">
      <formula>200</formula>
    </cfRule>
  </conditionalFormatting>
  <conditionalFormatting sqref="E19:E21">
    <cfRule type="cellIs" priority="108" dxfId="130" operator="lessThan" stopIfTrue="1">
      <formula>360</formula>
    </cfRule>
    <cfRule type="cellIs" priority="109" dxfId="1" operator="between" stopIfTrue="1">
      <formula>360</formula>
      <formula>399</formula>
    </cfRule>
    <cfRule type="cellIs" priority="110" dxfId="2" operator="greaterThanOrEqual" stopIfTrue="1">
      <formula>400</formula>
    </cfRule>
  </conditionalFormatting>
  <conditionalFormatting sqref="E19:F21">
    <cfRule type="cellIs" priority="111" dxfId="684" operator="equal" stopIfTrue="1">
      <formula>""</formula>
    </cfRule>
  </conditionalFormatting>
  <conditionalFormatting sqref="G16">
    <cfRule type="cellIs" priority="92" dxfId="0" operator="lessThan" stopIfTrue="1">
      <formula>480</formula>
    </cfRule>
    <cfRule type="cellIs" priority="93" dxfId="1" operator="between" stopIfTrue="1">
      <formula>480</formula>
      <formula>539</formula>
    </cfRule>
    <cfRule type="cellIs" priority="94" dxfId="2" operator="greaterThanOrEqual" stopIfTrue="1">
      <formula>540</formula>
    </cfRule>
  </conditionalFormatting>
  <conditionalFormatting sqref="F16">
    <cfRule type="cellIs" priority="85" dxfId="130" operator="lessThan" stopIfTrue="1">
      <formula>140</formula>
    </cfRule>
    <cfRule type="cellIs" priority="86" dxfId="1" operator="between" stopIfTrue="1">
      <formula>140</formula>
      <formula>199</formula>
    </cfRule>
    <cfRule type="cellIs" priority="87" dxfId="2" operator="greaterThanOrEqual" stopIfTrue="1">
      <formula>200</formula>
    </cfRule>
  </conditionalFormatting>
  <conditionalFormatting sqref="E16">
    <cfRule type="cellIs" priority="88" dxfId="130" operator="lessThan" stopIfTrue="1">
      <formula>360</formula>
    </cfRule>
    <cfRule type="cellIs" priority="89" dxfId="1" operator="between" stopIfTrue="1">
      <formula>360</formula>
      <formula>399</formula>
    </cfRule>
    <cfRule type="cellIs" priority="90" dxfId="2" operator="greaterThanOrEqual" stopIfTrue="1">
      <formula>400</formula>
    </cfRule>
  </conditionalFormatting>
  <conditionalFormatting sqref="E16:F16">
    <cfRule type="cellIs" priority="91" dxfId="684" operator="equal" stopIfTrue="1">
      <formula>""</formula>
    </cfRule>
  </conditionalFormatting>
  <conditionalFormatting sqref="G17">
    <cfRule type="cellIs" priority="82" dxfId="0" operator="lessThan" stopIfTrue="1">
      <formula>480</formula>
    </cfRule>
    <cfRule type="cellIs" priority="83" dxfId="1" operator="between" stopIfTrue="1">
      <formula>480</formula>
      <formula>539</formula>
    </cfRule>
    <cfRule type="cellIs" priority="84" dxfId="2" operator="greaterThanOrEqual" stopIfTrue="1">
      <formula>540</formula>
    </cfRule>
  </conditionalFormatting>
  <conditionalFormatting sqref="F17">
    <cfRule type="cellIs" priority="75" dxfId="130" operator="lessThan" stopIfTrue="1">
      <formula>140</formula>
    </cfRule>
    <cfRule type="cellIs" priority="76" dxfId="1" operator="between" stopIfTrue="1">
      <formula>140</formula>
      <formula>199</formula>
    </cfRule>
    <cfRule type="cellIs" priority="77" dxfId="2" operator="greaterThanOrEqual" stopIfTrue="1">
      <formula>200</formula>
    </cfRule>
  </conditionalFormatting>
  <conditionalFormatting sqref="E17">
    <cfRule type="cellIs" priority="78" dxfId="130" operator="lessThan" stopIfTrue="1">
      <formula>360</formula>
    </cfRule>
    <cfRule type="cellIs" priority="79" dxfId="1" operator="between" stopIfTrue="1">
      <formula>360</formula>
      <formula>399</formula>
    </cfRule>
    <cfRule type="cellIs" priority="80" dxfId="2" operator="greaterThanOrEqual" stopIfTrue="1">
      <formula>400</formula>
    </cfRule>
  </conditionalFormatting>
  <conditionalFormatting sqref="E17:F17">
    <cfRule type="cellIs" priority="81" dxfId="684" operator="equal" stopIfTrue="1">
      <formula>""</formula>
    </cfRule>
  </conditionalFormatting>
  <conditionalFormatting sqref="G11">
    <cfRule type="cellIs" priority="72" dxfId="0" operator="lessThan" stopIfTrue="1">
      <formula>480</formula>
    </cfRule>
    <cfRule type="cellIs" priority="73" dxfId="1" operator="between" stopIfTrue="1">
      <formula>480</formula>
      <formula>539</formula>
    </cfRule>
    <cfRule type="cellIs" priority="74" dxfId="2" operator="greaterThanOrEqual" stopIfTrue="1">
      <formula>540</formula>
    </cfRule>
  </conditionalFormatting>
  <conditionalFormatting sqref="F11">
    <cfRule type="cellIs" priority="65" dxfId="130" operator="lessThan" stopIfTrue="1">
      <formula>140</formula>
    </cfRule>
    <cfRule type="cellIs" priority="66" dxfId="1" operator="between" stopIfTrue="1">
      <formula>140</formula>
      <formula>199</formula>
    </cfRule>
    <cfRule type="cellIs" priority="67" dxfId="2" operator="greaterThanOrEqual" stopIfTrue="1">
      <formula>200</formula>
    </cfRule>
  </conditionalFormatting>
  <conditionalFormatting sqref="E11">
    <cfRule type="cellIs" priority="68" dxfId="130" operator="lessThan" stopIfTrue="1">
      <formula>360</formula>
    </cfRule>
    <cfRule type="cellIs" priority="69" dxfId="1" operator="between" stopIfTrue="1">
      <formula>360</formula>
      <formula>399</formula>
    </cfRule>
    <cfRule type="cellIs" priority="70" dxfId="2" operator="greaterThanOrEqual" stopIfTrue="1">
      <formula>400</formula>
    </cfRule>
  </conditionalFormatting>
  <conditionalFormatting sqref="E11:F11">
    <cfRule type="cellIs" priority="71" dxfId="684" operator="equal" stopIfTrue="1">
      <formula>""</formula>
    </cfRule>
  </conditionalFormatting>
  <conditionalFormatting sqref="G12">
    <cfRule type="cellIs" priority="62" dxfId="0" operator="lessThan" stopIfTrue="1">
      <formula>480</formula>
    </cfRule>
    <cfRule type="cellIs" priority="63" dxfId="1" operator="between" stopIfTrue="1">
      <formula>480</formula>
      <formula>539</formula>
    </cfRule>
    <cfRule type="cellIs" priority="64" dxfId="2" operator="greaterThanOrEqual" stopIfTrue="1">
      <formula>540</formula>
    </cfRule>
  </conditionalFormatting>
  <conditionalFormatting sqref="F12">
    <cfRule type="cellIs" priority="55" dxfId="130" operator="lessThan" stopIfTrue="1">
      <formula>140</formula>
    </cfRule>
    <cfRule type="cellIs" priority="56" dxfId="1" operator="between" stopIfTrue="1">
      <formula>140</formula>
      <formula>199</formula>
    </cfRule>
    <cfRule type="cellIs" priority="57" dxfId="2" operator="greaterThanOrEqual" stopIfTrue="1">
      <formula>200</formula>
    </cfRule>
  </conditionalFormatting>
  <conditionalFormatting sqref="E12">
    <cfRule type="cellIs" priority="58" dxfId="130" operator="lessThan" stopIfTrue="1">
      <formula>360</formula>
    </cfRule>
    <cfRule type="cellIs" priority="59" dxfId="1" operator="between" stopIfTrue="1">
      <formula>360</formula>
      <formula>399</formula>
    </cfRule>
    <cfRule type="cellIs" priority="60" dxfId="2" operator="greaterThanOrEqual" stopIfTrue="1">
      <formula>400</formula>
    </cfRule>
  </conditionalFormatting>
  <conditionalFormatting sqref="E12:F12">
    <cfRule type="cellIs" priority="61" dxfId="684" operator="equal" stopIfTrue="1">
      <formula>""</formula>
    </cfRule>
  </conditionalFormatting>
  <conditionalFormatting sqref="G14">
    <cfRule type="cellIs" priority="52" dxfId="0" operator="lessThan" stopIfTrue="1">
      <formula>480</formula>
    </cfRule>
    <cfRule type="cellIs" priority="53" dxfId="1" operator="between" stopIfTrue="1">
      <formula>480</formula>
      <formula>539</formula>
    </cfRule>
    <cfRule type="cellIs" priority="54" dxfId="2" operator="greaterThanOrEqual" stopIfTrue="1">
      <formula>540</formula>
    </cfRule>
  </conditionalFormatting>
  <conditionalFormatting sqref="F14">
    <cfRule type="cellIs" priority="45" dxfId="130" operator="lessThan" stopIfTrue="1">
      <formula>140</formula>
    </cfRule>
    <cfRule type="cellIs" priority="46" dxfId="1" operator="between" stopIfTrue="1">
      <formula>140</formula>
      <formula>199</formula>
    </cfRule>
    <cfRule type="cellIs" priority="47" dxfId="2" operator="greaterThanOrEqual" stopIfTrue="1">
      <formula>200</formula>
    </cfRule>
  </conditionalFormatting>
  <conditionalFormatting sqref="E14">
    <cfRule type="cellIs" priority="48" dxfId="130" operator="lessThan" stopIfTrue="1">
      <formula>360</formula>
    </cfRule>
    <cfRule type="cellIs" priority="49" dxfId="1" operator="between" stopIfTrue="1">
      <formula>360</formula>
      <formula>399</formula>
    </cfRule>
    <cfRule type="cellIs" priority="50" dxfId="2" operator="greaterThanOrEqual" stopIfTrue="1">
      <formula>400</formula>
    </cfRule>
  </conditionalFormatting>
  <conditionalFormatting sqref="E14:F14">
    <cfRule type="cellIs" priority="51" dxfId="684" operator="equal" stopIfTrue="1">
      <formula>""</formula>
    </cfRule>
  </conditionalFormatting>
  <conditionalFormatting sqref="G13">
    <cfRule type="cellIs" priority="42" dxfId="0" operator="lessThan" stopIfTrue="1">
      <formula>480</formula>
    </cfRule>
    <cfRule type="cellIs" priority="43" dxfId="1" operator="between" stopIfTrue="1">
      <formula>480</formula>
      <formula>539</formula>
    </cfRule>
    <cfRule type="cellIs" priority="44" dxfId="2" operator="greaterThanOrEqual" stopIfTrue="1">
      <formula>540</formula>
    </cfRule>
  </conditionalFormatting>
  <conditionalFormatting sqref="F13">
    <cfRule type="cellIs" priority="35" dxfId="130" operator="lessThan" stopIfTrue="1">
      <formula>140</formula>
    </cfRule>
    <cfRule type="cellIs" priority="36" dxfId="1" operator="between" stopIfTrue="1">
      <formula>140</formula>
      <formula>199</formula>
    </cfRule>
    <cfRule type="cellIs" priority="37" dxfId="2" operator="greaterThanOrEqual" stopIfTrue="1">
      <formula>200</formula>
    </cfRule>
  </conditionalFormatting>
  <conditionalFormatting sqref="E13">
    <cfRule type="cellIs" priority="38" dxfId="130" operator="lessThan" stopIfTrue="1">
      <formula>360</formula>
    </cfRule>
    <cfRule type="cellIs" priority="39" dxfId="1" operator="between" stopIfTrue="1">
      <formula>360</formula>
      <formula>399</formula>
    </cfRule>
    <cfRule type="cellIs" priority="40" dxfId="2" operator="greaterThanOrEqual" stopIfTrue="1">
      <formula>400</formula>
    </cfRule>
  </conditionalFormatting>
  <conditionalFormatting sqref="E13:F13">
    <cfRule type="cellIs" priority="41" dxfId="684" operator="equal" stopIfTrue="1">
      <formula>""</formula>
    </cfRule>
  </conditionalFormatting>
  <conditionalFormatting sqref="G10">
    <cfRule type="cellIs" priority="32" dxfId="0" operator="lessThan" stopIfTrue="1">
      <formula>480</formula>
    </cfRule>
    <cfRule type="cellIs" priority="33" dxfId="1" operator="between" stopIfTrue="1">
      <formula>480</formula>
      <formula>539</formula>
    </cfRule>
    <cfRule type="cellIs" priority="34" dxfId="2" operator="greaterThanOrEqual" stopIfTrue="1">
      <formula>540</formula>
    </cfRule>
  </conditionalFormatting>
  <conditionalFormatting sqref="F10">
    <cfRule type="cellIs" priority="25" dxfId="130" operator="lessThan" stopIfTrue="1">
      <formula>140</formula>
    </cfRule>
    <cfRule type="cellIs" priority="26" dxfId="1" operator="between" stopIfTrue="1">
      <formula>140</formula>
      <formula>199</formula>
    </cfRule>
    <cfRule type="cellIs" priority="27" dxfId="2" operator="greaterThanOrEqual" stopIfTrue="1">
      <formula>200</formula>
    </cfRule>
  </conditionalFormatting>
  <conditionalFormatting sqref="E10">
    <cfRule type="cellIs" priority="28" dxfId="130" operator="lessThan" stopIfTrue="1">
      <formula>360</formula>
    </cfRule>
    <cfRule type="cellIs" priority="29" dxfId="1" operator="between" stopIfTrue="1">
      <formula>360</formula>
      <formula>399</formula>
    </cfRule>
    <cfRule type="cellIs" priority="30" dxfId="2" operator="greaterThanOrEqual" stopIfTrue="1">
      <formula>400</formula>
    </cfRule>
  </conditionalFormatting>
  <conditionalFormatting sqref="E10:F10">
    <cfRule type="cellIs" priority="31" dxfId="684" operator="equal" stopIfTrue="1">
      <formula>""</formula>
    </cfRule>
  </conditionalFormatting>
  <conditionalFormatting sqref="G9">
    <cfRule type="cellIs" priority="22" dxfId="0" operator="lessThan" stopIfTrue="1">
      <formula>480</formula>
    </cfRule>
    <cfRule type="cellIs" priority="23" dxfId="1" operator="between" stopIfTrue="1">
      <formula>480</formula>
      <formula>539</formula>
    </cfRule>
    <cfRule type="cellIs" priority="24" dxfId="2" operator="greaterThanOrEqual" stopIfTrue="1">
      <formula>540</formula>
    </cfRule>
  </conditionalFormatting>
  <conditionalFormatting sqref="F9">
    <cfRule type="cellIs" priority="15" dxfId="130" operator="lessThan" stopIfTrue="1">
      <formula>140</formula>
    </cfRule>
    <cfRule type="cellIs" priority="16" dxfId="1" operator="between" stopIfTrue="1">
      <formula>140</formula>
      <formula>199</formula>
    </cfRule>
    <cfRule type="cellIs" priority="17" dxfId="2" operator="greaterThanOrEqual" stopIfTrue="1">
      <formula>200</formula>
    </cfRule>
  </conditionalFormatting>
  <conditionalFormatting sqref="E9">
    <cfRule type="cellIs" priority="18" dxfId="130" operator="lessThan" stopIfTrue="1">
      <formula>360</formula>
    </cfRule>
    <cfRule type="cellIs" priority="19" dxfId="1" operator="between" stopIfTrue="1">
      <formula>360</formula>
      <formula>399</formula>
    </cfRule>
    <cfRule type="cellIs" priority="20" dxfId="2" operator="greaterThanOrEqual" stopIfTrue="1">
      <formula>400</formula>
    </cfRule>
  </conditionalFormatting>
  <conditionalFormatting sqref="E9:F9">
    <cfRule type="cellIs" priority="21" dxfId="684" operator="equal" stopIfTrue="1">
      <formula>""</formula>
    </cfRule>
  </conditionalFormatting>
  <conditionalFormatting sqref="G15">
    <cfRule type="cellIs" priority="12" dxfId="0" operator="lessThan" stopIfTrue="1">
      <formula>480</formula>
    </cfRule>
    <cfRule type="cellIs" priority="13" dxfId="1" operator="between" stopIfTrue="1">
      <formula>480</formula>
      <formula>539</formula>
    </cfRule>
    <cfRule type="cellIs" priority="14" dxfId="2" operator="greaterThanOrEqual" stopIfTrue="1">
      <formula>540</formula>
    </cfRule>
  </conditionalFormatting>
  <conditionalFormatting sqref="F15">
    <cfRule type="cellIs" priority="5" dxfId="130" operator="lessThan" stopIfTrue="1">
      <formula>140</formula>
    </cfRule>
    <cfRule type="cellIs" priority="6" dxfId="1" operator="between" stopIfTrue="1">
      <formula>140</formula>
      <formula>199</formula>
    </cfRule>
    <cfRule type="cellIs" priority="7" dxfId="2" operator="greaterThanOrEqual" stopIfTrue="1">
      <formula>200</formula>
    </cfRule>
  </conditionalFormatting>
  <conditionalFormatting sqref="E15">
    <cfRule type="cellIs" priority="8" dxfId="130" operator="lessThan" stopIfTrue="1">
      <formula>360</formula>
    </cfRule>
    <cfRule type="cellIs" priority="9" dxfId="1" operator="between" stopIfTrue="1">
      <formula>360</formula>
      <formula>399</formula>
    </cfRule>
    <cfRule type="cellIs" priority="10" dxfId="2" operator="greaterThanOrEqual" stopIfTrue="1">
      <formula>400</formula>
    </cfRule>
  </conditionalFormatting>
  <conditionalFormatting sqref="E15:F15">
    <cfRule type="cellIs" priority="11" dxfId="684" operator="equal" stopIfTrue="1">
      <formula>""</formula>
    </cfRule>
  </conditionalFormatting>
  <conditionalFormatting sqref="E22">
    <cfRule type="cellIs" priority="4" dxfId="684" operator="equal" stopIfTrue="1">
      <formula>""</formula>
    </cfRule>
  </conditionalFormatting>
  <dataValidations count="1">
    <dataValidation type="list" allowBlank="1" showInputMessage="1" showErrorMessage="1" sqref="B23:B24">
      <formula1>VLMänner</formula1>
    </dataValidation>
  </dataValidations>
  <printOptions horizontalCentered="1"/>
  <pageMargins left="0.7874015748031497" right="0.1968503937007874" top="0.4724409448818898" bottom="0.5118110236220472" header="0.5118110236220472" footer="0.5118110236220472"/>
  <pageSetup horizontalDpi="300" verticalDpi="300" orientation="portrait" paperSize="9"/>
  <headerFooter alignWithMargins="0">
    <oddFooter>&amp;L&amp;8&amp;F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workbookViewId="0" topLeftCell="A28">
      <selection activeCell="AA20" sqref="AA20"/>
    </sheetView>
  </sheetViews>
  <sheetFormatPr defaultColWidth="11.421875" defaultRowHeight="12.75"/>
  <cols>
    <col min="1" max="1" width="23.421875" style="192" customWidth="1"/>
    <col min="2" max="5" width="6.421875" style="196" customWidth="1"/>
    <col min="6" max="6" width="4.140625" style="197" customWidth="1"/>
    <col min="7" max="7" width="4.140625" style="192" customWidth="1"/>
    <col min="8" max="8" width="4.140625" style="198" customWidth="1"/>
    <col min="9" max="9" width="6.421875" style="192" customWidth="1"/>
    <col min="10" max="10" width="23.421875" style="192" customWidth="1"/>
    <col min="11" max="14" width="6.421875" style="192" customWidth="1"/>
    <col min="15" max="15" width="4.140625" style="192" customWidth="1"/>
    <col min="16" max="16" width="5.00390625" style="192" customWidth="1"/>
    <col min="17" max="17" width="4.140625" style="192" customWidth="1"/>
    <col min="18" max="18" width="6.421875" style="192" hidden="1" customWidth="1"/>
    <col min="19" max="26" width="5.7109375" style="192" hidden="1" customWidth="1"/>
    <col min="27" max="16384" width="11.421875" style="192" customWidth="1"/>
  </cols>
  <sheetData>
    <row r="1" spans="1:25" ht="35.25" customHeight="1">
      <c r="A1" s="881" t="s">
        <v>242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193"/>
      <c r="T1" s="193"/>
      <c r="U1" s="193"/>
      <c r="V1" s="193"/>
      <c r="W1" s="193"/>
      <c r="X1" s="193"/>
      <c r="Y1" s="193"/>
    </row>
    <row r="2" spans="1:25" ht="12.75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193"/>
      <c r="T2" s="193"/>
      <c r="U2" s="193"/>
      <c r="V2" s="193"/>
      <c r="W2" s="193"/>
      <c r="X2" s="193"/>
      <c r="Y2" s="193"/>
    </row>
    <row r="3" spans="1:25" s="376" customFormat="1" ht="18.75" customHeight="1">
      <c r="A3" s="896" t="s">
        <v>215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375"/>
      <c r="S3" s="375"/>
      <c r="T3" s="375"/>
      <c r="U3" s="375"/>
      <c r="V3" s="375"/>
      <c r="W3" s="375"/>
      <c r="X3" s="375"/>
      <c r="Y3" s="375"/>
    </row>
    <row r="4" spans="1:12" ht="15">
      <c r="A4" s="880" t="s">
        <v>105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</row>
    <row r="5" spans="1:8" ht="14.25">
      <c r="A5" s="199" t="s">
        <v>31</v>
      </c>
      <c r="B5" s="200" t="s">
        <v>32</v>
      </c>
      <c r="C5" s="200" t="s">
        <v>33</v>
      </c>
      <c r="D5" s="200" t="s">
        <v>34</v>
      </c>
      <c r="E5" s="200" t="s">
        <v>35</v>
      </c>
      <c r="F5" s="201" t="s">
        <v>36</v>
      </c>
      <c r="H5" s="202" t="s">
        <v>37</v>
      </c>
    </row>
    <row r="6" spans="1:10" ht="15" customHeight="1">
      <c r="A6" s="50" t="s">
        <v>349</v>
      </c>
      <c r="B6" s="51">
        <v>93</v>
      </c>
      <c r="C6" s="52">
        <f>E6-B6</f>
        <v>36</v>
      </c>
      <c r="D6" s="51">
        <v>3</v>
      </c>
      <c r="E6" s="51">
        <v>129</v>
      </c>
      <c r="F6" s="121">
        <f>IF(E6&gt;E11,1,IF(E6&lt;E11,0,0.5))</f>
        <v>1</v>
      </c>
      <c r="G6" s="891">
        <f>SUM(F6:F9)</f>
        <v>4</v>
      </c>
      <c r="H6" s="885"/>
      <c r="J6" s="203"/>
    </row>
    <row r="7" spans="1:10" ht="15" customHeight="1">
      <c r="A7" s="247" t="str">
        <f>IF(ISERROR(INDEX('U23w'!$C$7:$C$14,MATCH(Fin_U23w!A6,VLJuniorinnen,0))),"",INDEX('U23w'!$C$7:$C$14,MATCH(Fin_U23w!A6,VLJuniorinnen,0)))</f>
        <v>MSV Bautzen 04</v>
      </c>
      <c r="B7" s="51">
        <v>95</v>
      </c>
      <c r="C7" s="52">
        <f>E7-B7</f>
        <v>44</v>
      </c>
      <c r="D7" s="51">
        <v>2</v>
      </c>
      <c r="E7" s="51">
        <v>139</v>
      </c>
      <c r="F7" s="121">
        <f>IF(E7&gt;E12,1,IF(E7&lt;E12,0,0.5))</f>
        <v>1</v>
      </c>
      <c r="G7" s="883"/>
      <c r="H7" s="885"/>
      <c r="J7" s="203"/>
    </row>
    <row r="8" spans="1:10" ht="15" customHeight="1">
      <c r="A8" s="886">
        <f>SUM(E6:E9)</f>
        <v>504</v>
      </c>
      <c r="B8" s="51">
        <v>77</v>
      </c>
      <c r="C8" s="52">
        <f>E8-B8</f>
        <v>26</v>
      </c>
      <c r="D8" s="51">
        <v>2</v>
      </c>
      <c r="E8" s="51">
        <v>103</v>
      </c>
      <c r="F8" s="121">
        <f>IF(E8&gt;E13,1,IF(E8&lt;E13,0,0.5))</f>
        <v>1</v>
      </c>
      <c r="G8" s="883"/>
      <c r="H8" s="885"/>
      <c r="J8" s="203"/>
    </row>
    <row r="9" spans="1:10" ht="15" customHeight="1">
      <c r="A9" s="887"/>
      <c r="B9" s="51">
        <v>88</v>
      </c>
      <c r="C9" s="52">
        <f>E9-B9</f>
        <v>45</v>
      </c>
      <c r="D9" s="51">
        <v>2</v>
      </c>
      <c r="E9" s="51">
        <v>133</v>
      </c>
      <c r="F9" s="121">
        <f>IF(E9&gt;E14,1,IF(E9&lt;E14,0,0.5))</f>
        <v>1</v>
      </c>
      <c r="G9" s="883"/>
      <c r="H9" s="885"/>
      <c r="J9" s="203"/>
    </row>
    <row r="10" spans="1:10" ht="15" customHeight="1">
      <c r="A10" s="893" t="s">
        <v>111</v>
      </c>
      <c r="B10" s="894"/>
      <c r="C10" s="894"/>
      <c r="D10" s="894"/>
      <c r="E10" s="894"/>
      <c r="F10" s="894"/>
      <c r="G10" s="894"/>
      <c r="H10" s="895"/>
      <c r="J10" s="203"/>
    </row>
    <row r="11" spans="1:17" ht="15" customHeight="1">
      <c r="A11" s="50" t="s">
        <v>405</v>
      </c>
      <c r="B11" s="51">
        <v>89</v>
      </c>
      <c r="C11" s="52">
        <f>E11-B11</f>
        <v>35</v>
      </c>
      <c r="D11" s="51">
        <v>1</v>
      </c>
      <c r="E11" s="51">
        <v>124</v>
      </c>
      <c r="F11" s="121">
        <f>IF(E11&gt;E6,1,IF(E11&lt;E6,0,0.5))</f>
        <v>0</v>
      </c>
      <c r="G11" s="891">
        <f>SUM(F11:F14)</f>
        <v>0</v>
      </c>
      <c r="H11" s="885"/>
      <c r="J11" s="903" t="s">
        <v>103</v>
      </c>
      <c r="K11" s="903"/>
      <c r="L11" s="903"/>
      <c r="M11" s="903"/>
      <c r="N11" s="903"/>
      <c r="O11" s="903"/>
      <c r="P11" s="903"/>
      <c r="Q11" s="903"/>
    </row>
    <row r="12" spans="1:17" ht="15" customHeight="1">
      <c r="A12" s="247" t="str">
        <f>IF(ISERROR(INDEX('U23w'!$C$7:$C$14,MATCH(Fin_U23w!A11,VLJuniorinnen,0))),"",INDEX('U23w'!$C$7:$C$14,MATCH(Fin_U23w!A11,VLJuniorinnen,0)))</f>
        <v>KSV Sebnitz</v>
      </c>
      <c r="B12" s="51">
        <v>91</v>
      </c>
      <c r="C12" s="52">
        <f>E12-B12</f>
        <v>26</v>
      </c>
      <c r="D12" s="51">
        <v>8</v>
      </c>
      <c r="E12" s="51">
        <v>117</v>
      </c>
      <c r="F12" s="121">
        <f>IF(E12&gt;E7,1,IF(E12&lt;E7,0,0.5))</f>
        <v>0</v>
      </c>
      <c r="G12" s="883"/>
      <c r="H12" s="885"/>
      <c r="J12" s="903"/>
      <c r="K12" s="903"/>
      <c r="L12" s="903"/>
      <c r="M12" s="903"/>
      <c r="N12" s="903"/>
      <c r="O12" s="903"/>
      <c r="P12" s="903"/>
      <c r="Q12" s="903"/>
    </row>
    <row r="13" spans="1:17" ht="15" customHeight="1">
      <c r="A13" s="886">
        <f>SUM(E11:E14)</f>
        <v>434</v>
      </c>
      <c r="B13" s="51">
        <v>72</v>
      </c>
      <c r="C13" s="52">
        <f>E13-B13</f>
        <v>25</v>
      </c>
      <c r="D13" s="51">
        <v>6</v>
      </c>
      <c r="E13" s="51">
        <v>97</v>
      </c>
      <c r="F13" s="121">
        <f>IF(E13&gt;E8,1,IF(E13&lt;E8,0,0.5))</f>
        <v>0</v>
      </c>
      <c r="G13" s="883"/>
      <c r="H13" s="885"/>
      <c r="J13" s="199"/>
      <c r="K13" s="199"/>
      <c r="L13" s="199"/>
      <c r="M13" s="199"/>
      <c r="N13" s="199"/>
      <c r="O13" s="199"/>
      <c r="P13" s="199"/>
      <c r="Q13" s="199"/>
    </row>
    <row r="14" spans="1:26" ht="15" customHeight="1">
      <c r="A14" s="887"/>
      <c r="B14" s="51">
        <v>69</v>
      </c>
      <c r="C14" s="52">
        <f>E14-B14</f>
        <v>27</v>
      </c>
      <c r="D14" s="51">
        <v>4</v>
      </c>
      <c r="E14" s="51">
        <v>96</v>
      </c>
      <c r="F14" s="121">
        <f>IF(E14&gt;E9,1,IF(E14&lt;E9,0,0.5))</f>
        <v>0</v>
      </c>
      <c r="G14" s="883"/>
      <c r="H14" s="885"/>
      <c r="I14" s="206"/>
      <c r="J14" s="199" t="s">
        <v>31</v>
      </c>
      <c r="K14" s="240" t="s">
        <v>32</v>
      </c>
      <c r="L14" s="240" t="s">
        <v>33</v>
      </c>
      <c r="M14" s="240" t="s">
        <v>34</v>
      </c>
      <c r="N14" s="240" t="s">
        <v>35</v>
      </c>
      <c r="O14" s="241" t="s">
        <v>36</v>
      </c>
      <c r="P14" s="239"/>
      <c r="Q14" s="242" t="s">
        <v>37</v>
      </c>
      <c r="S14" s="248" t="s">
        <v>98</v>
      </c>
      <c r="T14" s="248" t="s">
        <v>98</v>
      </c>
      <c r="U14" s="248" t="s">
        <v>98</v>
      </c>
      <c r="V14" s="248" t="s">
        <v>98</v>
      </c>
      <c r="W14" s="248" t="s">
        <v>36</v>
      </c>
      <c r="X14" s="248" t="s">
        <v>36</v>
      </c>
      <c r="Y14" s="248" t="s">
        <v>36</v>
      </c>
      <c r="Z14" s="248" t="s">
        <v>36</v>
      </c>
    </row>
    <row r="15" spans="9:28" ht="15" customHeight="1">
      <c r="I15" s="206"/>
      <c r="J15" s="50" t="s">
        <v>349</v>
      </c>
      <c r="K15" s="51">
        <v>89</v>
      </c>
      <c r="L15" s="52">
        <f>N15-K15</f>
        <v>33</v>
      </c>
      <c r="M15" s="51">
        <v>2</v>
      </c>
      <c r="N15" s="51">
        <v>122</v>
      </c>
      <c r="O15" s="121">
        <f>W15</f>
        <v>3</v>
      </c>
      <c r="P15" s="891">
        <f>SUM(O15:O18)</f>
        <v>12</v>
      </c>
      <c r="Q15" s="885"/>
      <c r="S15" s="248">
        <f aca="true" t="shared" si="0" ref="S15:S30">N15</f>
        <v>122</v>
      </c>
      <c r="T15" s="248">
        <f>N19</f>
        <v>115</v>
      </c>
      <c r="U15" s="248">
        <f>N23</f>
        <v>127</v>
      </c>
      <c r="V15" s="248">
        <f>N27</f>
        <v>120</v>
      </c>
      <c r="W15" s="248">
        <f>IF(S15="","",5-_xlfn.RANK.AVG(S15,$S15:$V15,0))</f>
        <v>3</v>
      </c>
      <c r="X15" s="248">
        <f aca="true" t="shared" si="1" ref="X15:Z18">IF(T15="","",5-_xlfn.RANK.AVG(T15,$S15:$V15,0))</f>
        <v>1</v>
      </c>
      <c r="Y15" s="248">
        <f t="shared" si="1"/>
        <v>4</v>
      </c>
      <c r="Z15" s="248">
        <f t="shared" si="1"/>
        <v>2</v>
      </c>
      <c r="AA15" s="846"/>
      <c r="AB15" s="206"/>
    </row>
    <row r="16" spans="1:28" ht="15" customHeight="1">
      <c r="A16" s="50" t="s">
        <v>347</v>
      </c>
      <c r="B16" s="51">
        <v>88</v>
      </c>
      <c r="C16" s="52">
        <f>E16-B16</f>
        <v>36</v>
      </c>
      <c r="D16" s="51">
        <v>2</v>
      </c>
      <c r="E16" s="51">
        <v>124</v>
      </c>
      <c r="F16" s="121">
        <f>IF(E16&gt;E21,1,IF(E16&lt;E21,0,0.5))</f>
        <v>1</v>
      </c>
      <c r="G16" s="891">
        <f>SUM(F16:F19)</f>
        <v>3</v>
      </c>
      <c r="H16" s="892"/>
      <c r="J16" s="204" t="str">
        <f>IF(ISERROR(INDEX('U23w'!$C$7:$C$14,MATCH(Fin_U23w!J15,VLJuniorinnen,0))),"",INDEX('U23w'!$C$7:$C$14,MATCH(Fin_U23w!J15,VLJuniorinnen,0)))</f>
        <v>MSV Bautzen 04</v>
      </c>
      <c r="K16" s="51">
        <v>101</v>
      </c>
      <c r="L16" s="52">
        <f aca="true" t="shared" si="2" ref="L16:L30">N16-K16</f>
        <v>57</v>
      </c>
      <c r="M16" s="51">
        <v>0</v>
      </c>
      <c r="N16" s="51">
        <v>158</v>
      </c>
      <c r="O16" s="121">
        <f>W16</f>
        <v>3</v>
      </c>
      <c r="P16" s="883"/>
      <c r="Q16" s="885"/>
      <c r="S16" s="248">
        <f t="shared" si="0"/>
        <v>158</v>
      </c>
      <c r="T16" s="248">
        <f>N20</f>
        <v>114</v>
      </c>
      <c r="U16" s="248">
        <f>N24</f>
        <v>165</v>
      </c>
      <c r="V16" s="248">
        <f>N28</f>
        <v>150</v>
      </c>
      <c r="W16" s="248">
        <f>IF(S16="","",5-_xlfn.RANK.AVG(S16,$S16:$V16,0))</f>
        <v>3</v>
      </c>
      <c r="X16" s="248">
        <f t="shared" si="1"/>
        <v>1</v>
      </c>
      <c r="Y16" s="248">
        <f t="shared" si="1"/>
        <v>4</v>
      </c>
      <c r="Z16" s="248">
        <f t="shared" si="1"/>
        <v>2</v>
      </c>
      <c r="AA16" s="848" t="s">
        <v>961</v>
      </c>
      <c r="AB16" s="206"/>
    </row>
    <row r="17" spans="1:28" ht="15" customHeight="1">
      <c r="A17" s="247" t="str">
        <f>IF(ISERROR(INDEX('U23w'!$C$7:$C$14,MATCH(Fin_U23w!A16,VLJuniorinnen,0))),"",INDEX('U23w'!$C$7:$C$14,MATCH(Fin_U23w!A16,VLJuniorinnen,0)))</f>
        <v>Baruther SV 90</v>
      </c>
      <c r="B17" s="51">
        <v>99</v>
      </c>
      <c r="C17" s="52">
        <f>E17-B17</f>
        <v>33</v>
      </c>
      <c r="D17" s="51">
        <v>2</v>
      </c>
      <c r="E17" s="51">
        <v>132</v>
      </c>
      <c r="F17" s="121">
        <f>IF(E17&gt;E22,1,IF(E17&lt;E22,0,0.5))</f>
        <v>1</v>
      </c>
      <c r="G17" s="883"/>
      <c r="H17" s="892"/>
      <c r="I17" s="206"/>
      <c r="J17" s="886">
        <f>SUM(N15:N18)</f>
        <v>539</v>
      </c>
      <c r="K17" s="51">
        <v>77</v>
      </c>
      <c r="L17" s="52">
        <f t="shared" si="2"/>
        <v>36</v>
      </c>
      <c r="M17" s="51">
        <v>2</v>
      </c>
      <c r="N17" s="51">
        <v>113</v>
      </c>
      <c r="O17" s="121">
        <f>W17</f>
        <v>2</v>
      </c>
      <c r="P17" s="883"/>
      <c r="Q17" s="885"/>
      <c r="S17" s="248">
        <f t="shared" si="0"/>
        <v>113</v>
      </c>
      <c r="T17" s="248">
        <f>N21</f>
        <v>108</v>
      </c>
      <c r="U17" s="248">
        <f>N25</f>
        <v>126</v>
      </c>
      <c r="V17" s="248">
        <f>N29</f>
        <v>141</v>
      </c>
      <c r="W17" s="248">
        <f>IF(S17="","",5-_xlfn.RANK.AVG(S17,$S17:$V17,0))</f>
        <v>2</v>
      </c>
      <c r="X17" s="248">
        <f t="shared" si="1"/>
        <v>1</v>
      </c>
      <c r="Y17" s="248">
        <f t="shared" si="1"/>
        <v>3</v>
      </c>
      <c r="Z17" s="248">
        <f t="shared" si="1"/>
        <v>4</v>
      </c>
      <c r="AA17" s="846"/>
      <c r="AB17" s="206"/>
    </row>
    <row r="18" spans="1:28" ht="15" customHeight="1">
      <c r="A18" s="886">
        <f>SUM(E16:E19)</f>
        <v>522</v>
      </c>
      <c r="B18" s="51">
        <v>88</v>
      </c>
      <c r="C18" s="52">
        <f>E18-B18</f>
        <v>51</v>
      </c>
      <c r="D18" s="51">
        <v>2</v>
      </c>
      <c r="E18" s="51">
        <v>139</v>
      </c>
      <c r="F18" s="121">
        <f>IF(E18&gt;E23,1,IF(E18&lt;E23,0,0.5))</f>
        <v>1</v>
      </c>
      <c r="G18" s="883"/>
      <c r="H18" s="892"/>
      <c r="I18" s="206"/>
      <c r="J18" s="890"/>
      <c r="K18" s="184">
        <v>102</v>
      </c>
      <c r="L18" s="185">
        <f t="shared" si="2"/>
        <v>44</v>
      </c>
      <c r="M18" s="184">
        <v>2</v>
      </c>
      <c r="N18" s="184">
        <v>146</v>
      </c>
      <c r="O18" s="186">
        <f>W18</f>
        <v>4</v>
      </c>
      <c r="P18" s="888"/>
      <c r="Q18" s="889"/>
      <c r="S18" s="248">
        <f t="shared" si="0"/>
        <v>146</v>
      </c>
      <c r="T18" s="248">
        <f>N22</f>
        <v>119</v>
      </c>
      <c r="U18" s="248">
        <f>N26</f>
        <v>143</v>
      </c>
      <c r="V18" s="248">
        <f>N30</f>
        <v>144</v>
      </c>
      <c r="W18" s="248">
        <f>IF(S18="","",5-_xlfn.RANK.AVG(S18,$S18:$V18,0))</f>
        <v>4</v>
      </c>
      <c r="X18" s="248">
        <f t="shared" si="1"/>
        <v>1</v>
      </c>
      <c r="Y18" s="248">
        <f t="shared" si="1"/>
        <v>2</v>
      </c>
      <c r="Z18" s="248">
        <f t="shared" si="1"/>
        <v>3</v>
      </c>
      <c r="AA18" s="848"/>
      <c r="AB18" s="206"/>
    </row>
    <row r="19" spans="1:28" ht="15" customHeight="1">
      <c r="A19" s="887"/>
      <c r="B19" s="51">
        <v>91</v>
      </c>
      <c r="C19" s="52">
        <f>E19-B19</f>
        <v>36</v>
      </c>
      <c r="D19" s="51">
        <v>1</v>
      </c>
      <c r="E19" s="51">
        <v>127</v>
      </c>
      <c r="F19" s="121">
        <f>IF(E19&gt;E24,1,IF(E19&lt;E24,0,0.5))</f>
        <v>0</v>
      </c>
      <c r="G19" s="883"/>
      <c r="H19" s="892"/>
      <c r="I19" s="206"/>
      <c r="J19" s="50" t="s">
        <v>347</v>
      </c>
      <c r="K19" s="51">
        <v>80</v>
      </c>
      <c r="L19" s="52">
        <f t="shared" si="2"/>
        <v>35</v>
      </c>
      <c r="M19" s="51">
        <v>4</v>
      </c>
      <c r="N19" s="51">
        <v>115</v>
      </c>
      <c r="O19" s="121">
        <f>X15</f>
        <v>1</v>
      </c>
      <c r="P19" s="891">
        <f>SUM(O19:O22)</f>
        <v>4</v>
      </c>
      <c r="Q19" s="885"/>
      <c r="S19" s="192">
        <f t="shared" si="0"/>
        <v>115</v>
      </c>
      <c r="AA19" s="848"/>
      <c r="AB19" s="206"/>
    </row>
    <row r="20" spans="1:28" ht="15" customHeight="1">
      <c r="A20" s="893" t="s">
        <v>112</v>
      </c>
      <c r="B20" s="894"/>
      <c r="C20" s="894"/>
      <c r="D20" s="894"/>
      <c r="E20" s="894"/>
      <c r="F20" s="894"/>
      <c r="G20" s="894"/>
      <c r="H20" s="895"/>
      <c r="I20" s="206"/>
      <c r="J20" s="204" t="str">
        <f>IF(ISERROR(INDEX('U23w'!$C$7:$C$14,MATCH(Fin_U23w!J19,VLJuniorinnen,0))),"",INDEX('U23w'!$C$7:$C$14,MATCH(Fin_U23w!J19,VLJuniorinnen,0)))</f>
        <v>Baruther SV 90</v>
      </c>
      <c r="K20" s="51">
        <v>75</v>
      </c>
      <c r="L20" s="52">
        <f t="shared" si="2"/>
        <v>39</v>
      </c>
      <c r="M20" s="51">
        <v>1</v>
      </c>
      <c r="N20" s="51">
        <v>114</v>
      </c>
      <c r="O20" s="121">
        <f>X16</f>
        <v>1</v>
      </c>
      <c r="P20" s="883"/>
      <c r="Q20" s="885"/>
      <c r="S20" s="192">
        <f t="shared" si="0"/>
        <v>114</v>
      </c>
      <c r="AA20" s="850" t="s">
        <v>963</v>
      </c>
      <c r="AB20" s="206"/>
    </row>
    <row r="21" spans="1:28" ht="15" customHeight="1">
      <c r="A21" s="50" t="s">
        <v>244</v>
      </c>
      <c r="B21" s="51">
        <v>88</v>
      </c>
      <c r="C21" s="52">
        <f>E21-B21</f>
        <v>19</v>
      </c>
      <c r="D21" s="51">
        <v>6</v>
      </c>
      <c r="E21" s="51">
        <v>107</v>
      </c>
      <c r="F21" s="121">
        <f>IF(E21&gt;E16,1,IF(E21&lt;E16,0,0.5))</f>
        <v>0</v>
      </c>
      <c r="G21" s="891">
        <f>SUM(F21:F24)</f>
        <v>1</v>
      </c>
      <c r="H21" s="892"/>
      <c r="I21" s="361"/>
      <c r="J21" s="886">
        <f>SUM(N19:N22)</f>
        <v>456</v>
      </c>
      <c r="K21" s="51">
        <v>84</v>
      </c>
      <c r="L21" s="52">
        <f t="shared" si="2"/>
        <v>24</v>
      </c>
      <c r="M21" s="51">
        <v>4</v>
      </c>
      <c r="N21" s="51">
        <v>108</v>
      </c>
      <c r="O21" s="121">
        <f>X17</f>
        <v>1</v>
      </c>
      <c r="P21" s="883"/>
      <c r="Q21" s="885"/>
      <c r="S21" s="192">
        <f t="shared" si="0"/>
        <v>108</v>
      </c>
      <c r="AA21" s="846"/>
      <c r="AB21" s="206"/>
    </row>
    <row r="22" spans="1:28" ht="15" customHeight="1">
      <c r="A22" s="247" t="str">
        <f>IF(ISERROR(INDEX('U23w'!$C$7:$C$14,MATCH(Fin_U23w!A21,VLJuniorinnen,0))),"",INDEX('U23w'!$C$7:$C$14,MATCH(Fin_U23w!A21,VLJuniorinnen,0)))</f>
        <v>KSV Dresden-Leuben</v>
      </c>
      <c r="B22" s="51">
        <v>83</v>
      </c>
      <c r="C22" s="52">
        <f>E22-B22</f>
        <v>44</v>
      </c>
      <c r="D22" s="51">
        <v>1</v>
      </c>
      <c r="E22" s="51">
        <v>127</v>
      </c>
      <c r="F22" s="121">
        <f>IF(E22&gt;E17,1,IF(E22&lt;E17,0,0.5))</f>
        <v>0</v>
      </c>
      <c r="G22" s="883"/>
      <c r="H22" s="892"/>
      <c r="I22" s="206"/>
      <c r="J22" s="890"/>
      <c r="K22" s="184">
        <v>85</v>
      </c>
      <c r="L22" s="185">
        <f t="shared" si="2"/>
        <v>34</v>
      </c>
      <c r="M22" s="184">
        <v>4</v>
      </c>
      <c r="N22" s="184">
        <v>119</v>
      </c>
      <c r="O22" s="186">
        <f>X18</f>
        <v>1</v>
      </c>
      <c r="P22" s="888"/>
      <c r="Q22" s="889"/>
      <c r="S22" s="192">
        <f t="shared" si="0"/>
        <v>119</v>
      </c>
      <c r="AA22" s="848"/>
      <c r="AB22" s="206"/>
    </row>
    <row r="23" spans="1:28" ht="15" customHeight="1">
      <c r="A23" s="886">
        <f>SUM(E21:E24)</f>
        <v>503</v>
      </c>
      <c r="B23" s="51">
        <v>88</v>
      </c>
      <c r="C23" s="52">
        <f>E23-B23</f>
        <v>33</v>
      </c>
      <c r="D23" s="51">
        <v>2</v>
      </c>
      <c r="E23" s="51">
        <v>121</v>
      </c>
      <c r="F23" s="121">
        <f>IF(E23&gt;E18,1,IF(E23&lt;E18,0,0.5))</f>
        <v>0</v>
      </c>
      <c r="G23" s="883"/>
      <c r="H23" s="892"/>
      <c r="I23" s="206"/>
      <c r="J23" s="50" t="s">
        <v>324</v>
      </c>
      <c r="K23" s="51">
        <v>77</v>
      </c>
      <c r="L23" s="52">
        <f t="shared" si="2"/>
        <v>50</v>
      </c>
      <c r="M23" s="51">
        <v>0</v>
      </c>
      <c r="N23" s="51">
        <v>127</v>
      </c>
      <c r="O23" s="121">
        <f>Y15</f>
        <v>4</v>
      </c>
      <c r="P23" s="891">
        <f>SUM(O23:O26)</f>
        <v>13</v>
      </c>
      <c r="Q23" s="885"/>
      <c r="S23" s="192">
        <f t="shared" si="0"/>
        <v>127</v>
      </c>
      <c r="AA23" s="846"/>
      <c r="AB23" s="206"/>
    </row>
    <row r="24" spans="1:28" ht="15" customHeight="1">
      <c r="A24" s="887"/>
      <c r="B24" s="51">
        <v>95</v>
      </c>
      <c r="C24" s="52">
        <f>E24-B24</f>
        <v>53</v>
      </c>
      <c r="D24" s="51">
        <v>1</v>
      </c>
      <c r="E24" s="51">
        <v>148</v>
      </c>
      <c r="F24" s="121">
        <f>IF(E24&gt;E19,1,IF(E24&lt;E19,0,0.5))</f>
        <v>1</v>
      </c>
      <c r="G24" s="883"/>
      <c r="H24" s="892"/>
      <c r="I24" s="206"/>
      <c r="J24" s="204" t="str">
        <f>IF(ISERROR(INDEX('U23w'!$C$7:$C$14,MATCH(Fin_U23w!J23,VLJuniorinnen,0))),"",INDEX('U23w'!$C$7:$C$14,MATCH(Fin_U23w!J23,VLJuniorinnen,0)))</f>
        <v>Dresdner SV 1910</v>
      </c>
      <c r="K24" s="51">
        <v>103</v>
      </c>
      <c r="L24" s="52">
        <f t="shared" si="2"/>
        <v>62</v>
      </c>
      <c r="M24" s="51">
        <v>0</v>
      </c>
      <c r="N24" s="51">
        <v>165</v>
      </c>
      <c r="O24" s="121">
        <f>Y16</f>
        <v>4</v>
      </c>
      <c r="P24" s="883"/>
      <c r="Q24" s="885"/>
      <c r="S24" s="192">
        <f t="shared" si="0"/>
        <v>165</v>
      </c>
      <c r="AA24" s="846" t="s">
        <v>960</v>
      </c>
      <c r="AB24" s="206"/>
    </row>
    <row r="25" spans="2:28" ht="15" customHeight="1">
      <c r="B25" s="249"/>
      <c r="C25" s="249"/>
      <c r="D25" s="249"/>
      <c r="I25" s="206"/>
      <c r="J25" s="886">
        <f>SUM(N23:N26)</f>
        <v>561</v>
      </c>
      <c r="K25" s="51">
        <v>95</v>
      </c>
      <c r="L25" s="52">
        <f t="shared" si="2"/>
        <v>31</v>
      </c>
      <c r="M25" s="51">
        <v>1</v>
      </c>
      <c r="N25" s="51">
        <v>126</v>
      </c>
      <c r="O25" s="121">
        <f>Y17</f>
        <v>3</v>
      </c>
      <c r="P25" s="883"/>
      <c r="Q25" s="885"/>
      <c r="S25" s="192">
        <f t="shared" si="0"/>
        <v>126</v>
      </c>
      <c r="AA25" s="846"/>
      <c r="AB25" s="206"/>
    </row>
    <row r="26" spans="1:28" ht="15" customHeight="1">
      <c r="A26" s="50" t="s">
        <v>324</v>
      </c>
      <c r="B26" s="51">
        <v>91</v>
      </c>
      <c r="C26" s="52">
        <f>E26-B26</f>
        <v>43</v>
      </c>
      <c r="D26" s="51">
        <v>1</v>
      </c>
      <c r="E26" s="51">
        <v>134</v>
      </c>
      <c r="F26" s="121">
        <f>IF(E26&gt;E31,1,IF(E26&lt;E31,0,0.5))</f>
        <v>1</v>
      </c>
      <c r="G26" s="891">
        <f>SUM(F26:F29)</f>
        <v>3</v>
      </c>
      <c r="H26" s="885"/>
      <c r="I26" s="361"/>
      <c r="J26" s="890"/>
      <c r="K26" s="184">
        <v>92</v>
      </c>
      <c r="L26" s="185">
        <f t="shared" si="2"/>
        <v>51</v>
      </c>
      <c r="M26" s="184">
        <v>3</v>
      </c>
      <c r="N26" s="184">
        <v>143</v>
      </c>
      <c r="O26" s="186">
        <f>Y18</f>
        <v>2</v>
      </c>
      <c r="P26" s="888"/>
      <c r="Q26" s="889"/>
      <c r="S26" s="192">
        <f t="shared" si="0"/>
        <v>143</v>
      </c>
      <c r="AA26" s="846"/>
      <c r="AB26" s="206"/>
    </row>
    <row r="27" spans="1:28" ht="15" customHeight="1">
      <c r="A27" s="247" t="str">
        <f>IF(ISERROR(INDEX('U23w'!$C$7:$C$14,MATCH(Fin_U23w!A26,VLJuniorinnen,0))),"",INDEX('U23w'!$C$7:$C$14,MATCH(Fin_U23w!A26,VLJuniorinnen,0)))</f>
        <v>Dresdner SV 1910</v>
      </c>
      <c r="B27" s="51">
        <v>94</v>
      </c>
      <c r="C27" s="52">
        <f>E27-B27</f>
        <v>32</v>
      </c>
      <c r="D27" s="51">
        <v>1</v>
      </c>
      <c r="E27" s="51">
        <v>126</v>
      </c>
      <c r="F27" s="121">
        <f>IF(E27&gt;E32,1,IF(E27&lt;E32,0,0.5))</f>
        <v>0</v>
      </c>
      <c r="G27" s="883"/>
      <c r="H27" s="885"/>
      <c r="I27" s="206"/>
      <c r="J27" s="50" t="s">
        <v>245</v>
      </c>
      <c r="K27" s="51">
        <v>85</v>
      </c>
      <c r="L27" s="52">
        <f t="shared" si="2"/>
        <v>35</v>
      </c>
      <c r="M27" s="51">
        <v>2</v>
      </c>
      <c r="N27" s="51">
        <v>120</v>
      </c>
      <c r="O27" s="121">
        <f>Z15</f>
        <v>2</v>
      </c>
      <c r="P27" s="891">
        <f>SUM(O27:O30)</f>
        <v>11</v>
      </c>
      <c r="Q27" s="885"/>
      <c r="S27" s="192">
        <f t="shared" si="0"/>
        <v>120</v>
      </c>
      <c r="AA27" s="846"/>
      <c r="AB27" s="361"/>
    </row>
    <row r="28" spans="1:27" ht="15" customHeight="1">
      <c r="A28" s="886">
        <f>SUM(E26:E29)</f>
        <v>523</v>
      </c>
      <c r="B28" s="51">
        <v>90</v>
      </c>
      <c r="C28" s="52">
        <f>E28-B28</f>
        <v>45</v>
      </c>
      <c r="D28" s="51">
        <v>0</v>
      </c>
      <c r="E28" s="51">
        <v>135</v>
      </c>
      <c r="F28" s="121">
        <f>IF(E28&gt;E33,1,IF(E28&lt;E33,0,0.5))</f>
        <v>1</v>
      </c>
      <c r="G28" s="883"/>
      <c r="H28" s="885"/>
      <c r="I28" s="206"/>
      <c r="J28" s="204" t="str">
        <f>IF(ISERROR(INDEX('U23w'!$C$7:$C$14,MATCH(Fin_U23w!J27,VLJuniorinnen,0))),"",INDEX('U23w'!$C$7:$C$14,MATCH(Fin_U23w!J27,VLJuniorinnen,0)))</f>
        <v>Königswarthaer SV</v>
      </c>
      <c r="K28" s="51">
        <v>92</v>
      </c>
      <c r="L28" s="52">
        <f t="shared" si="2"/>
        <v>58</v>
      </c>
      <c r="M28" s="51">
        <v>3</v>
      </c>
      <c r="N28" s="51">
        <v>150</v>
      </c>
      <c r="O28" s="121">
        <f>Z16</f>
        <v>2</v>
      </c>
      <c r="P28" s="883"/>
      <c r="Q28" s="885"/>
      <c r="S28" s="192">
        <f t="shared" si="0"/>
        <v>150</v>
      </c>
      <c r="AA28" s="849" t="s">
        <v>962</v>
      </c>
    </row>
    <row r="29" spans="1:27" ht="15" customHeight="1">
      <c r="A29" s="887"/>
      <c r="B29" s="51">
        <v>86</v>
      </c>
      <c r="C29" s="52">
        <f>E29-B29</f>
        <v>42</v>
      </c>
      <c r="D29" s="51">
        <v>2</v>
      </c>
      <c r="E29" s="51">
        <v>128</v>
      </c>
      <c r="F29" s="121">
        <f>IF(E29&gt;E34,1,IF(E29&lt;E34,0,0.5))</f>
        <v>1</v>
      </c>
      <c r="G29" s="883"/>
      <c r="H29" s="885"/>
      <c r="I29" s="206"/>
      <c r="J29" s="886">
        <f>SUM(N27:N30)</f>
        <v>555</v>
      </c>
      <c r="K29" s="51">
        <v>96</v>
      </c>
      <c r="L29" s="52">
        <f t="shared" si="2"/>
        <v>45</v>
      </c>
      <c r="M29" s="51">
        <v>1</v>
      </c>
      <c r="N29" s="51">
        <v>141</v>
      </c>
      <c r="O29" s="121">
        <f>Z17</f>
        <v>4</v>
      </c>
      <c r="P29" s="883"/>
      <c r="Q29" s="885"/>
      <c r="S29" s="192">
        <f t="shared" si="0"/>
        <v>141</v>
      </c>
      <c r="AA29" s="847"/>
    </row>
    <row r="30" spans="1:27" ht="15" customHeight="1">
      <c r="A30" s="893" t="s">
        <v>113</v>
      </c>
      <c r="B30" s="894"/>
      <c r="C30" s="894"/>
      <c r="D30" s="894"/>
      <c r="E30" s="894"/>
      <c r="F30" s="894"/>
      <c r="G30" s="894"/>
      <c r="H30" s="895"/>
      <c r="I30" s="206"/>
      <c r="J30" s="887"/>
      <c r="K30" s="51">
        <v>94</v>
      </c>
      <c r="L30" s="52">
        <f t="shared" si="2"/>
        <v>50</v>
      </c>
      <c r="M30" s="51">
        <v>0</v>
      </c>
      <c r="N30" s="51">
        <v>144</v>
      </c>
      <c r="O30" s="121">
        <f>Z18</f>
        <v>3</v>
      </c>
      <c r="P30" s="883"/>
      <c r="Q30" s="885"/>
      <c r="S30" s="192">
        <f t="shared" si="0"/>
        <v>144</v>
      </c>
      <c r="AA30" s="849"/>
    </row>
    <row r="31" spans="1:10" ht="15" customHeight="1">
      <c r="A31" s="50" t="s">
        <v>342</v>
      </c>
      <c r="B31" s="51">
        <v>87</v>
      </c>
      <c r="C31" s="52">
        <f>E31-B31</f>
        <v>21</v>
      </c>
      <c r="D31" s="51">
        <v>5</v>
      </c>
      <c r="E31" s="51">
        <v>108</v>
      </c>
      <c r="F31" s="121">
        <f>IF(E31&gt;E26,1,IF(E31&lt;E26,0,0.5))</f>
        <v>0</v>
      </c>
      <c r="G31" s="891">
        <f>SUM(F31:F34)</f>
        <v>1</v>
      </c>
      <c r="H31" s="885"/>
      <c r="I31" s="206"/>
      <c r="J31" s="243"/>
    </row>
    <row r="32" spans="1:10" ht="15" customHeight="1">
      <c r="A32" s="247" t="str">
        <f>IF(ISERROR(INDEX('U23w'!$C$7:$C$14,MATCH(Fin_U23w!A31,VLJuniorinnen,0))),"",INDEX('U23w'!$C$7:$C$14,MATCH(Fin_U23w!A31,VLJuniorinnen,0)))</f>
        <v>SV Fortschritt Großharthau</v>
      </c>
      <c r="B32" s="51">
        <v>80</v>
      </c>
      <c r="C32" s="52">
        <f>E32-B32</f>
        <v>53</v>
      </c>
      <c r="D32" s="51">
        <v>0</v>
      </c>
      <c r="E32" s="51">
        <v>133</v>
      </c>
      <c r="F32" s="121">
        <f>IF(E32&gt;E27,1,IF(E32&lt;E27,0,0.5))</f>
        <v>1</v>
      </c>
      <c r="G32" s="883"/>
      <c r="H32" s="885"/>
      <c r="I32" s="206"/>
      <c r="J32" s="199"/>
    </row>
    <row r="33" spans="1:10" ht="15" customHeight="1">
      <c r="A33" s="886">
        <f>SUM(E31:E34)</f>
        <v>484</v>
      </c>
      <c r="B33" s="51">
        <v>87</v>
      </c>
      <c r="C33" s="52">
        <f>E33-B33</f>
        <v>34</v>
      </c>
      <c r="D33" s="51">
        <v>3</v>
      </c>
      <c r="E33" s="51">
        <v>121</v>
      </c>
      <c r="F33" s="121">
        <f>IF(E33&gt;E28,1,IF(E33&lt;E28,0,0.5))</f>
        <v>0</v>
      </c>
      <c r="G33" s="883"/>
      <c r="H33" s="885"/>
      <c r="I33" s="206"/>
      <c r="J33" s="345" t="s">
        <v>216</v>
      </c>
    </row>
    <row r="34" spans="1:10" ht="15" customHeight="1">
      <c r="A34" s="887"/>
      <c r="B34" s="51">
        <v>86</v>
      </c>
      <c r="C34" s="52">
        <f>E34-B34</f>
        <v>36</v>
      </c>
      <c r="D34" s="51">
        <v>6</v>
      </c>
      <c r="E34" s="51">
        <v>122</v>
      </c>
      <c r="F34" s="121">
        <f>IF(E34&gt;E29,1,IF(E34&lt;E29,0,0.5))</f>
        <v>0</v>
      </c>
      <c r="G34" s="883"/>
      <c r="H34" s="885"/>
      <c r="I34" s="206"/>
      <c r="J34" s="104" t="s">
        <v>461</v>
      </c>
    </row>
    <row r="35" spans="9:10" ht="15" customHeight="1">
      <c r="I35" s="206"/>
      <c r="J35" s="103"/>
    </row>
    <row r="36" spans="1:10" ht="15" customHeight="1">
      <c r="A36" s="50" t="s">
        <v>245</v>
      </c>
      <c r="B36" s="51">
        <v>91</v>
      </c>
      <c r="C36" s="52">
        <f>E36-B36</f>
        <v>40</v>
      </c>
      <c r="D36" s="51">
        <v>1</v>
      </c>
      <c r="E36" s="51">
        <v>131</v>
      </c>
      <c r="F36" s="121">
        <f>IF(E36&gt;E41,1,IF(E36&lt;E41,0,0.5))</f>
        <v>0</v>
      </c>
      <c r="G36" s="891">
        <f>SUM(F36:F39)</f>
        <v>2</v>
      </c>
      <c r="H36" s="885">
        <v>19</v>
      </c>
      <c r="I36" s="206"/>
      <c r="J36" s="345" t="s">
        <v>462</v>
      </c>
    </row>
    <row r="37" spans="1:9" ht="15" customHeight="1">
      <c r="A37" s="247" t="str">
        <f>IF(ISERROR(INDEX('U23w'!$C$7:$C$14,MATCH(Fin_U23w!A36,VLJuniorinnen,0))),"",INDEX('U23w'!$C$7:$C$14,MATCH(Fin_U23w!A36,VLJuniorinnen,0)))</f>
        <v>Königswarthaer SV</v>
      </c>
      <c r="B37" s="51">
        <v>87</v>
      </c>
      <c r="C37" s="52">
        <f>E37-B37</f>
        <v>45</v>
      </c>
      <c r="D37" s="51">
        <v>2</v>
      </c>
      <c r="E37" s="51">
        <v>132</v>
      </c>
      <c r="F37" s="121">
        <f>IF(E37&gt;E42,1,IF(E37&lt;E42,0,0.5))</f>
        <v>0</v>
      </c>
      <c r="G37" s="883"/>
      <c r="H37" s="885"/>
      <c r="I37" s="206"/>
    </row>
    <row r="38" spans="1:9" ht="15" customHeight="1">
      <c r="A38" s="886">
        <f>SUM(E36:E39)</f>
        <v>538</v>
      </c>
      <c r="B38" s="51">
        <v>94</v>
      </c>
      <c r="C38" s="52">
        <f>E38-B38</f>
        <v>44</v>
      </c>
      <c r="D38" s="51">
        <v>0</v>
      </c>
      <c r="E38" s="51">
        <v>138</v>
      </c>
      <c r="F38" s="121">
        <f>IF(E38&gt;E43,1,IF(E38&lt;E43,0,0.5))</f>
        <v>1</v>
      </c>
      <c r="G38" s="883"/>
      <c r="H38" s="885"/>
      <c r="I38" s="206"/>
    </row>
    <row r="39" spans="1:9" ht="15" customHeight="1">
      <c r="A39" s="887"/>
      <c r="B39" s="51">
        <v>89</v>
      </c>
      <c r="C39" s="52">
        <f>E39-B39</f>
        <v>48</v>
      </c>
      <c r="D39" s="51">
        <v>0</v>
      </c>
      <c r="E39" s="51">
        <v>137</v>
      </c>
      <c r="F39" s="121">
        <f>IF(E39&gt;E44,1,IF(E39&lt;E44,0,0.5))</f>
        <v>1</v>
      </c>
      <c r="G39" s="883"/>
      <c r="H39" s="885"/>
      <c r="I39" s="206"/>
    </row>
    <row r="40" spans="1:10" ht="15" customHeight="1">
      <c r="A40" s="893" t="s">
        <v>114</v>
      </c>
      <c r="B40" s="894"/>
      <c r="C40" s="894"/>
      <c r="D40" s="894"/>
      <c r="E40" s="894"/>
      <c r="F40" s="894"/>
      <c r="G40" s="894"/>
      <c r="H40" s="895"/>
      <c r="I40" s="206"/>
      <c r="J40" s="270"/>
    </row>
    <row r="41" spans="1:9" ht="15" customHeight="1">
      <c r="A41" s="50" t="s">
        <v>441</v>
      </c>
      <c r="B41" s="51">
        <v>91</v>
      </c>
      <c r="C41" s="52">
        <f>E41-B41</f>
        <v>53</v>
      </c>
      <c r="D41" s="51">
        <v>1</v>
      </c>
      <c r="E41" s="51">
        <v>144</v>
      </c>
      <c r="F41" s="121">
        <f>IF(E41&gt;E36,1,IF(E41&lt;E36,0,0.5))</f>
        <v>1</v>
      </c>
      <c r="G41" s="891">
        <f>SUM(F41:F44)</f>
        <v>2</v>
      </c>
      <c r="H41" s="885">
        <v>15</v>
      </c>
      <c r="I41" s="206"/>
    </row>
    <row r="42" spans="1:10" ht="15" customHeight="1">
      <c r="A42" s="247" t="str">
        <f>IF(ISERROR(INDEX('U23w'!$C$7:$C$14,MATCH(Fin_U23w!A41,VLJuniorinnen,0))),"",INDEX('U23w'!$C$7:$C$14,MATCH(Fin_U23w!A41,VLJuniorinnen,0)))</f>
        <v>ESV Empor Zittau</v>
      </c>
      <c r="B42" s="51">
        <v>94</v>
      </c>
      <c r="C42" s="52">
        <f>E42-B42</f>
        <v>43</v>
      </c>
      <c r="D42" s="51">
        <v>2</v>
      </c>
      <c r="E42" s="51">
        <v>137</v>
      </c>
      <c r="F42" s="121">
        <f>IF(E42&gt;E37,1,IF(E42&lt;E37,0,0.5))</f>
        <v>1</v>
      </c>
      <c r="G42" s="883"/>
      <c r="H42" s="885"/>
      <c r="I42" s="206"/>
      <c r="J42" s="250"/>
    </row>
    <row r="43" spans="1:10" ht="15" customHeight="1">
      <c r="A43" s="886">
        <f>SUM(E41:E44)</f>
        <v>538</v>
      </c>
      <c r="B43" s="51">
        <v>93</v>
      </c>
      <c r="C43" s="52">
        <f>E43-B43</f>
        <v>41</v>
      </c>
      <c r="D43" s="51">
        <v>2</v>
      </c>
      <c r="E43" s="51">
        <v>134</v>
      </c>
      <c r="F43" s="121">
        <f>IF(E43&gt;E38,1,IF(E43&lt;E38,0,0.5))</f>
        <v>0</v>
      </c>
      <c r="G43" s="883"/>
      <c r="H43" s="885"/>
      <c r="J43" s="250"/>
    </row>
    <row r="44" spans="1:10" ht="15" customHeight="1">
      <c r="A44" s="887"/>
      <c r="B44" s="51">
        <v>98</v>
      </c>
      <c r="C44" s="52">
        <f>E44-B44</f>
        <v>25</v>
      </c>
      <c r="D44" s="51">
        <v>7</v>
      </c>
      <c r="E44" s="51">
        <v>123</v>
      </c>
      <c r="F44" s="121">
        <f>IF(E44&gt;E39,1,IF(E44&lt;E39,0,0.5))</f>
        <v>0</v>
      </c>
      <c r="G44" s="883"/>
      <c r="H44" s="885"/>
      <c r="J44" s="251"/>
    </row>
  </sheetData>
  <sheetProtection/>
  <mergeCells count="44">
    <mergeCell ref="G11:G14"/>
    <mergeCell ref="J29:J30"/>
    <mergeCell ref="A30:H30"/>
    <mergeCell ref="A1:R1"/>
    <mergeCell ref="J11:Q12"/>
    <mergeCell ref="P15:P18"/>
    <mergeCell ref="Q15:Q18"/>
    <mergeCell ref="J17:J18"/>
    <mergeCell ref="P19:P22"/>
    <mergeCell ref="Q19:Q22"/>
    <mergeCell ref="J21:J22"/>
    <mergeCell ref="A40:H40"/>
    <mergeCell ref="G41:G44"/>
    <mergeCell ref="H41:H44"/>
    <mergeCell ref="A43:A44"/>
    <mergeCell ref="G36:G39"/>
    <mergeCell ref="H36:H39"/>
    <mergeCell ref="A38:A39"/>
    <mergeCell ref="G31:G34"/>
    <mergeCell ref="H31:H34"/>
    <mergeCell ref="A33:A34"/>
    <mergeCell ref="P27:P30"/>
    <mergeCell ref="Q27:Q30"/>
    <mergeCell ref="G26:G29"/>
    <mergeCell ref="H26:H29"/>
    <mergeCell ref="A28:A29"/>
    <mergeCell ref="P23:P26"/>
    <mergeCell ref="Q23:Q26"/>
    <mergeCell ref="H11:H14"/>
    <mergeCell ref="J25:J26"/>
    <mergeCell ref="A20:H20"/>
    <mergeCell ref="G21:G24"/>
    <mergeCell ref="H21:H24"/>
    <mergeCell ref="A23:A24"/>
    <mergeCell ref="A13:A14"/>
    <mergeCell ref="G16:G19"/>
    <mergeCell ref="H16:H19"/>
    <mergeCell ref="A18:A19"/>
    <mergeCell ref="A3:Q3"/>
    <mergeCell ref="A4:L4"/>
    <mergeCell ref="G6:G9"/>
    <mergeCell ref="H6:H9"/>
    <mergeCell ref="A8:A9"/>
    <mergeCell ref="A10:H10"/>
  </mergeCells>
  <conditionalFormatting sqref="A6 F6:F9 F11:F14 F16:F19 F21:F24 F26:F29 F31:F34 F36:F39 F41:F44">
    <cfRule type="cellIs" priority="109" dxfId="639" operator="equal">
      <formula>""</formula>
    </cfRule>
  </conditionalFormatting>
  <conditionalFormatting sqref="K15:O30">
    <cfRule type="cellIs" priority="91" dxfId="639" operator="equal">
      <formula>""</formula>
    </cfRule>
  </conditionalFormatting>
  <conditionalFormatting sqref="D41:D44">
    <cfRule type="cellIs" priority="40" dxfId="10" operator="equal" stopIfTrue="1">
      <formula>""</formula>
    </cfRule>
  </conditionalFormatting>
  <conditionalFormatting sqref="C6:C9">
    <cfRule type="cellIs" priority="71" dxfId="10" operator="equal" stopIfTrue="1">
      <formula>""</formula>
    </cfRule>
  </conditionalFormatting>
  <conditionalFormatting sqref="B6:B9">
    <cfRule type="cellIs" priority="70" dxfId="10" operator="equal" stopIfTrue="1">
      <formula>""</formula>
    </cfRule>
  </conditionalFormatting>
  <conditionalFormatting sqref="E6:E9">
    <cfRule type="cellIs" priority="69" dxfId="639" operator="equal">
      <formula>""</formula>
    </cfRule>
  </conditionalFormatting>
  <conditionalFormatting sqref="D6:D9">
    <cfRule type="cellIs" priority="68" dxfId="10" operator="equal" stopIfTrue="1">
      <formula>""</formula>
    </cfRule>
  </conditionalFormatting>
  <conditionalFormatting sqref="C11:C14">
    <cfRule type="cellIs" priority="67" dxfId="10" operator="equal" stopIfTrue="1">
      <formula>""</formula>
    </cfRule>
  </conditionalFormatting>
  <conditionalFormatting sqref="B11:B14">
    <cfRule type="cellIs" priority="66" dxfId="10" operator="equal" stopIfTrue="1">
      <formula>""</formula>
    </cfRule>
  </conditionalFormatting>
  <conditionalFormatting sqref="E11:E14">
    <cfRule type="cellIs" priority="65" dxfId="639" operator="equal">
      <formula>""</formula>
    </cfRule>
  </conditionalFormatting>
  <conditionalFormatting sqref="D11:D14">
    <cfRule type="cellIs" priority="64" dxfId="10" operator="equal" stopIfTrue="1">
      <formula>""</formula>
    </cfRule>
  </conditionalFormatting>
  <conditionalFormatting sqref="C16:C19">
    <cfRule type="cellIs" priority="63" dxfId="10" operator="equal" stopIfTrue="1">
      <formula>""</formula>
    </cfRule>
  </conditionalFormatting>
  <conditionalFormatting sqref="B16:B19">
    <cfRule type="cellIs" priority="62" dxfId="10" operator="equal" stopIfTrue="1">
      <formula>""</formula>
    </cfRule>
  </conditionalFormatting>
  <conditionalFormatting sqref="E16:E19">
    <cfRule type="cellIs" priority="61" dxfId="639" operator="equal">
      <formula>""</formula>
    </cfRule>
  </conditionalFormatting>
  <conditionalFormatting sqref="D16:D19">
    <cfRule type="cellIs" priority="60" dxfId="10" operator="equal" stopIfTrue="1">
      <formula>""</formula>
    </cfRule>
  </conditionalFormatting>
  <conditionalFormatting sqref="C21:C24">
    <cfRule type="cellIs" priority="59" dxfId="10" operator="equal" stopIfTrue="1">
      <formula>""</formula>
    </cfRule>
  </conditionalFormatting>
  <conditionalFormatting sqref="B21:B24">
    <cfRule type="cellIs" priority="58" dxfId="10" operator="equal" stopIfTrue="1">
      <formula>""</formula>
    </cfRule>
  </conditionalFormatting>
  <conditionalFormatting sqref="E21:E24">
    <cfRule type="cellIs" priority="57" dxfId="639" operator="equal">
      <formula>""</formula>
    </cfRule>
  </conditionalFormatting>
  <conditionalFormatting sqref="D21:D24">
    <cfRule type="cellIs" priority="56" dxfId="10" operator="equal" stopIfTrue="1">
      <formula>""</formula>
    </cfRule>
  </conditionalFormatting>
  <conditionalFormatting sqref="C26:C29">
    <cfRule type="cellIs" priority="55" dxfId="10" operator="equal" stopIfTrue="1">
      <formula>""</formula>
    </cfRule>
  </conditionalFormatting>
  <conditionalFormatting sqref="B26:B29">
    <cfRule type="cellIs" priority="54" dxfId="10" operator="equal" stopIfTrue="1">
      <formula>""</formula>
    </cfRule>
  </conditionalFormatting>
  <conditionalFormatting sqref="E26:E29">
    <cfRule type="cellIs" priority="53" dxfId="639" operator="equal">
      <formula>""</formula>
    </cfRule>
  </conditionalFormatting>
  <conditionalFormatting sqref="D26:D29">
    <cfRule type="cellIs" priority="52" dxfId="10" operator="equal" stopIfTrue="1">
      <formula>""</formula>
    </cfRule>
  </conditionalFormatting>
  <conditionalFormatting sqref="C31:C34">
    <cfRule type="cellIs" priority="51" dxfId="10" operator="equal" stopIfTrue="1">
      <formula>""</formula>
    </cfRule>
  </conditionalFormatting>
  <conditionalFormatting sqref="B31:B34">
    <cfRule type="cellIs" priority="50" dxfId="10" operator="equal" stopIfTrue="1">
      <formula>""</formula>
    </cfRule>
  </conditionalFormatting>
  <conditionalFormatting sqref="E31:E34">
    <cfRule type="cellIs" priority="49" dxfId="639" operator="equal">
      <formula>""</formula>
    </cfRule>
  </conditionalFormatting>
  <conditionalFormatting sqref="D31:D34">
    <cfRule type="cellIs" priority="48" dxfId="10" operator="equal" stopIfTrue="1">
      <formula>""</formula>
    </cfRule>
  </conditionalFormatting>
  <conditionalFormatting sqref="C36:C39">
    <cfRule type="cellIs" priority="47" dxfId="10" operator="equal" stopIfTrue="1">
      <formula>""</formula>
    </cfRule>
  </conditionalFormatting>
  <conditionalFormatting sqref="B36:B39">
    <cfRule type="cellIs" priority="46" dxfId="10" operator="equal" stopIfTrue="1">
      <formula>""</formula>
    </cfRule>
  </conditionalFormatting>
  <conditionalFormatting sqref="E36:E39">
    <cfRule type="cellIs" priority="45" dxfId="639" operator="equal">
      <formula>""</formula>
    </cfRule>
  </conditionalFormatting>
  <conditionalFormatting sqref="D36:D39">
    <cfRule type="cellIs" priority="44" dxfId="10" operator="equal" stopIfTrue="1">
      <formula>""</formula>
    </cfRule>
  </conditionalFormatting>
  <conditionalFormatting sqref="C41:C44">
    <cfRule type="cellIs" priority="43" dxfId="10" operator="equal" stopIfTrue="1">
      <formula>""</formula>
    </cfRule>
  </conditionalFormatting>
  <conditionalFormatting sqref="B41:B44">
    <cfRule type="cellIs" priority="42" dxfId="10" operator="equal" stopIfTrue="1">
      <formula>""</formula>
    </cfRule>
  </conditionalFormatting>
  <conditionalFormatting sqref="E41:E44">
    <cfRule type="cellIs" priority="41" dxfId="639" operator="equal">
      <formula>""</formula>
    </cfRule>
  </conditionalFormatting>
  <conditionalFormatting sqref="A11">
    <cfRule type="cellIs" priority="11" dxfId="639" operator="equal">
      <formula>""</formula>
    </cfRule>
  </conditionalFormatting>
  <conditionalFormatting sqref="J27">
    <cfRule type="cellIs" priority="1" dxfId="639" operator="equal">
      <formula>""</formula>
    </cfRule>
  </conditionalFormatting>
  <conditionalFormatting sqref="A16">
    <cfRule type="cellIs" priority="10" dxfId="639" operator="equal">
      <formula>""</formula>
    </cfRule>
  </conditionalFormatting>
  <conditionalFormatting sqref="A21">
    <cfRule type="cellIs" priority="9" dxfId="639" operator="equal">
      <formula>""</formula>
    </cfRule>
  </conditionalFormatting>
  <conditionalFormatting sqref="A26">
    <cfRule type="cellIs" priority="8" dxfId="639" operator="equal">
      <formula>""</formula>
    </cfRule>
  </conditionalFormatting>
  <conditionalFormatting sqref="A31">
    <cfRule type="cellIs" priority="7" dxfId="639" operator="equal">
      <formula>""</formula>
    </cfRule>
  </conditionalFormatting>
  <conditionalFormatting sqref="A36">
    <cfRule type="cellIs" priority="6" dxfId="639" operator="equal">
      <formula>""</formula>
    </cfRule>
  </conditionalFormatting>
  <conditionalFormatting sqref="A41">
    <cfRule type="cellIs" priority="5" dxfId="639" operator="equal">
      <formula>""</formula>
    </cfRule>
  </conditionalFormatting>
  <conditionalFormatting sqref="J15">
    <cfRule type="cellIs" priority="4" dxfId="639" operator="equal">
      <formula>""</formula>
    </cfRule>
  </conditionalFormatting>
  <conditionalFormatting sqref="J19">
    <cfRule type="cellIs" priority="3" dxfId="639" operator="equal">
      <formula>""</formula>
    </cfRule>
  </conditionalFormatting>
  <conditionalFormatting sqref="J23">
    <cfRule type="cellIs" priority="2" dxfId="639" operator="equal">
      <formula>""</formula>
    </cfRule>
  </conditionalFormatting>
  <printOptions horizontalCentered="1"/>
  <pageMargins left="1.1023622047244095" right="0.11811023622047245" top="0.1968503937007874" bottom="0.1968503937007874" header="0.31496062992125984" footer="0.31496062992125984"/>
  <pageSetup fitToHeight="1" fitToWidth="1" horizontalDpi="300" verticalDpi="300" orientation="landscape" paperSize="9" scale="81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0"/>
  <sheetViews>
    <sheetView workbookViewId="0" topLeftCell="A2">
      <selection activeCell="AJ23" sqref="AJ23"/>
    </sheetView>
  </sheetViews>
  <sheetFormatPr defaultColWidth="11.421875" defaultRowHeight="12.75"/>
  <cols>
    <col min="1" max="1" width="3.421875" style="65" customWidth="1"/>
    <col min="2" max="2" width="23.421875" style="60" customWidth="1"/>
    <col min="3" max="3" width="20.7109375" style="60" customWidth="1"/>
    <col min="4" max="4" width="5.421875" style="65" customWidth="1"/>
    <col min="5" max="7" width="5.8515625" style="65" customWidth="1"/>
    <col min="8" max="9" width="3.8515625" style="65" customWidth="1"/>
    <col min="10" max="10" width="0.9921875" style="65" customWidth="1"/>
    <col min="11" max="13" width="6.28125" style="65" customWidth="1"/>
    <col min="14" max="14" width="4.00390625" style="65" customWidth="1"/>
    <col min="15" max="15" width="0.9921875" style="65" customWidth="1"/>
    <col min="16" max="17" width="6.421875" style="65" customWidth="1"/>
    <col min="18" max="18" width="8.421875" style="65" customWidth="1"/>
    <col min="19" max="19" width="4.421875" style="65" customWidth="1"/>
    <col min="20" max="20" width="4.7109375" style="65" customWidth="1"/>
    <col min="21" max="21" width="0.85546875" style="60" customWidth="1"/>
    <col min="22" max="22" width="11.421875" style="60" hidden="1" customWidth="1"/>
    <col min="23" max="23" width="5.28125" style="60" hidden="1" customWidth="1"/>
    <col min="24" max="24" width="11.421875" style="60" hidden="1" customWidth="1"/>
    <col min="25" max="25" width="12.00390625" style="60" hidden="1" customWidth="1"/>
    <col min="26" max="26" width="9.28125" style="60" hidden="1" customWidth="1"/>
    <col min="27" max="27" width="11.421875" style="60" customWidth="1"/>
    <col min="28" max="33" width="11.421875" style="60" hidden="1" customWidth="1"/>
    <col min="34" max="34" width="0" style="60" hidden="1" customWidth="1"/>
    <col min="35" max="16384" width="11.421875" style="60" customWidth="1"/>
  </cols>
  <sheetData>
    <row r="1" spans="1:21" ht="24" customHeight="1">
      <c r="A1" s="1" t="s">
        <v>259</v>
      </c>
      <c r="B1" s="2"/>
      <c r="C1" s="2"/>
      <c r="D1" s="2"/>
      <c r="E1" s="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64"/>
    </row>
    <row r="2" ht="13.5" customHeight="1"/>
    <row r="3" spans="1:14" s="61" customFormat="1" ht="15.75" customHeight="1">
      <c r="A3" s="3" t="s">
        <v>715</v>
      </c>
      <c r="D3" s="4" t="s">
        <v>310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12" customHeight="1"/>
    <row r="5" spans="1:20" s="61" customFormat="1" ht="17.25" customHeight="1">
      <c r="A5" s="5" t="s">
        <v>18</v>
      </c>
      <c r="B5" s="6"/>
      <c r="C5" s="7"/>
      <c r="D5" s="8" t="s">
        <v>40</v>
      </c>
      <c r="E5" s="66"/>
      <c r="F5" s="66"/>
      <c r="G5" s="66"/>
      <c r="H5" s="66"/>
      <c r="I5" s="9"/>
      <c r="J5" s="67"/>
      <c r="K5" s="8" t="s">
        <v>106</v>
      </c>
      <c r="L5" s="66"/>
      <c r="M5" s="66"/>
      <c r="N5" s="68"/>
      <c r="O5" s="69"/>
      <c r="P5" s="8" t="s">
        <v>2</v>
      </c>
      <c r="Q5" s="66"/>
      <c r="R5" s="66"/>
      <c r="S5" s="66"/>
      <c r="T5" s="68"/>
    </row>
    <row r="6" spans="1:22" s="17" customFormat="1" ht="17.25" customHeight="1">
      <c r="A6" s="10" t="s">
        <v>3</v>
      </c>
      <c r="B6" s="11" t="s">
        <v>4</v>
      </c>
      <c r="C6" s="12" t="s">
        <v>5</v>
      </c>
      <c r="D6" s="31" t="s">
        <v>6</v>
      </c>
      <c r="E6" s="16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5"/>
      <c r="K6" s="13" t="s">
        <v>7</v>
      </c>
      <c r="L6" s="13" t="s">
        <v>8</v>
      </c>
      <c r="M6" s="13" t="s">
        <v>9</v>
      </c>
      <c r="N6" s="14" t="s">
        <v>10</v>
      </c>
      <c r="O6" s="15"/>
      <c r="P6" s="16" t="s">
        <v>7</v>
      </c>
      <c r="Q6" s="13" t="s">
        <v>12</v>
      </c>
      <c r="R6" s="13" t="s">
        <v>13</v>
      </c>
      <c r="S6" s="13" t="s">
        <v>10</v>
      </c>
      <c r="T6" s="14" t="s">
        <v>14</v>
      </c>
      <c r="V6" s="61" t="s">
        <v>23</v>
      </c>
    </row>
    <row r="7" spans="1:27" s="61" customFormat="1" ht="17.25" customHeight="1">
      <c r="A7" s="25">
        <v>131</v>
      </c>
      <c r="B7" s="394" t="s">
        <v>326</v>
      </c>
      <c r="C7" s="395" t="s">
        <v>319</v>
      </c>
      <c r="D7" s="228"/>
      <c r="E7" s="682">
        <v>334</v>
      </c>
      <c r="F7" s="682">
        <v>187</v>
      </c>
      <c r="G7" s="683">
        <f aca="true" t="shared" si="0" ref="G7:G14">IF(SUM(E7,F7)&gt;0,SUM(E7,F7),"")</f>
        <v>521</v>
      </c>
      <c r="H7" s="342">
        <v>4</v>
      </c>
      <c r="I7" s="32">
        <f aca="true" t="shared" si="1" ref="I7:I14">IF(W7&gt;0,W7,"")</f>
        <v>3</v>
      </c>
      <c r="J7" s="71"/>
      <c r="K7" s="81">
        <v>371</v>
      </c>
      <c r="L7" s="81">
        <v>201</v>
      </c>
      <c r="M7" s="82">
        <f aca="true" t="shared" si="2" ref="M7:M14">IF(SUM(K7,L7)&gt;0,SUM(K7,L7),"")</f>
        <v>572</v>
      </c>
      <c r="N7" s="19">
        <v>7</v>
      </c>
      <c r="O7" s="24"/>
      <c r="P7" s="72">
        <f aca="true" t="shared" si="3" ref="P7:S14">IF(AND(ISNUMBER(E7),ISNUMBER(K7)),SUM(E7,K7),"")</f>
        <v>705</v>
      </c>
      <c r="Q7" s="73">
        <f t="shared" si="3"/>
        <v>388</v>
      </c>
      <c r="R7" s="46">
        <f t="shared" si="3"/>
        <v>1093</v>
      </c>
      <c r="S7" s="21">
        <f t="shared" si="3"/>
        <v>11</v>
      </c>
      <c r="T7" s="34">
        <v>1</v>
      </c>
      <c r="U7" s="79"/>
      <c r="V7" s="60">
        <f>IF(SUM(G7)&gt;0,100000*G7+1000*F7-H7,"")</f>
        <v>52286996</v>
      </c>
      <c r="W7" s="60">
        <f>IF(SUM(G7)&gt;0,RANK(V7,$V$7:$V$34,0),"")</f>
        <v>3</v>
      </c>
      <c r="X7" s="60">
        <f>IF(AND(SUM(Q7)&gt;0,ISNUMBER(S7)),100000*R7+1000*Q7-S7,"")</f>
        <v>109687989</v>
      </c>
      <c r="Y7" s="60" t="e">
        <f>IF(SUM(R7)&gt;0,RANK(X7,$X$7:$X$34,0),"")</f>
        <v>#REF!</v>
      </c>
      <c r="Z7" s="79">
        <f aca="true" t="shared" si="4" ref="Z7:Z14">IF(SUM(J7)&gt;0,RANK(Y7,$V$7:$V$34,0),"")</f>
      </c>
      <c r="AA7" s="798" t="s">
        <v>950</v>
      </c>
    </row>
    <row r="8" spans="1:27" ht="17.25" customHeight="1">
      <c r="A8" s="23">
        <v>129</v>
      </c>
      <c r="B8" s="394" t="s">
        <v>443</v>
      </c>
      <c r="C8" s="374" t="s">
        <v>444</v>
      </c>
      <c r="D8" s="231"/>
      <c r="E8" s="684">
        <v>360</v>
      </c>
      <c r="F8" s="684">
        <v>165</v>
      </c>
      <c r="G8" s="685">
        <f t="shared" si="0"/>
        <v>525</v>
      </c>
      <c r="H8" s="342">
        <v>6</v>
      </c>
      <c r="I8" s="480">
        <f t="shared" si="1"/>
        <v>2</v>
      </c>
      <c r="J8" s="74"/>
      <c r="K8" s="81">
        <v>384</v>
      </c>
      <c r="L8" s="81">
        <v>156</v>
      </c>
      <c r="M8" s="82">
        <f t="shared" si="2"/>
        <v>540</v>
      </c>
      <c r="N8" s="19">
        <v>7</v>
      </c>
      <c r="O8" s="74"/>
      <c r="P8" s="75">
        <f t="shared" si="3"/>
        <v>744</v>
      </c>
      <c r="Q8" s="164">
        <f t="shared" si="3"/>
        <v>321</v>
      </c>
      <c r="R8" s="33">
        <f t="shared" si="3"/>
        <v>1065</v>
      </c>
      <c r="S8" s="21">
        <f t="shared" si="3"/>
        <v>13</v>
      </c>
      <c r="T8" s="34">
        <v>2</v>
      </c>
      <c r="U8" s="79"/>
      <c r="V8" s="60">
        <f aca="true" t="shared" si="5" ref="V8:V24">IF(SUM(G8)&gt;0,100000*G8+1000*F8-H8,"")</f>
        <v>52664994</v>
      </c>
      <c r="W8" s="60">
        <f aca="true" t="shared" si="6" ref="W8:W24">IF(SUM(G8)&gt;0,RANK(V8,$V$7:$V$34,0),"")</f>
        <v>2</v>
      </c>
      <c r="X8" s="60">
        <f aca="true" t="shared" si="7" ref="X8:X24">IF(AND(SUM(Q8)&gt;0,ISNUMBER(S8)),100000*R8+1000*Q8-S8,"")</f>
        <v>106820987</v>
      </c>
      <c r="Y8" s="60" t="e">
        <f aca="true" t="shared" si="8" ref="Y8:Y24">IF(SUM(R8)&gt;0,RANK(X8,$X$7:$X$34,0),"")</f>
        <v>#REF!</v>
      </c>
      <c r="Z8" s="79">
        <f t="shared" si="4"/>
      </c>
      <c r="AA8" s="776" t="s">
        <v>946</v>
      </c>
    </row>
    <row r="9" spans="1:27" ht="17.25" customHeight="1">
      <c r="A9" s="23">
        <v>143</v>
      </c>
      <c r="B9" s="391" t="s">
        <v>445</v>
      </c>
      <c r="C9" s="374" t="s">
        <v>444</v>
      </c>
      <c r="D9" s="231"/>
      <c r="E9" s="684">
        <v>356</v>
      </c>
      <c r="F9" s="684">
        <v>177</v>
      </c>
      <c r="G9" s="685">
        <f t="shared" si="0"/>
        <v>533</v>
      </c>
      <c r="H9" s="342">
        <v>5</v>
      </c>
      <c r="I9" s="480">
        <f t="shared" si="1"/>
        <v>1</v>
      </c>
      <c r="J9" s="71"/>
      <c r="K9" s="81">
        <v>352</v>
      </c>
      <c r="L9" s="81">
        <v>176</v>
      </c>
      <c r="M9" s="82">
        <f t="shared" si="2"/>
        <v>528</v>
      </c>
      <c r="N9" s="19">
        <v>5</v>
      </c>
      <c r="O9" s="24"/>
      <c r="P9" s="75">
        <f t="shared" si="3"/>
        <v>708</v>
      </c>
      <c r="Q9" s="164">
        <f t="shared" si="3"/>
        <v>353</v>
      </c>
      <c r="R9" s="774">
        <f t="shared" si="3"/>
        <v>1061</v>
      </c>
      <c r="S9" s="21">
        <f t="shared" si="3"/>
        <v>10</v>
      </c>
      <c r="T9" s="34">
        <v>3</v>
      </c>
      <c r="U9" s="79"/>
      <c r="V9" s="60">
        <f t="shared" si="5"/>
        <v>53476995</v>
      </c>
      <c r="W9" s="60">
        <f t="shared" si="6"/>
        <v>1</v>
      </c>
      <c r="X9" s="60">
        <f t="shared" si="7"/>
        <v>106452990</v>
      </c>
      <c r="Y9" s="60" t="e">
        <f t="shared" si="8"/>
        <v>#REF!</v>
      </c>
      <c r="Z9" s="79">
        <f t="shared" si="4"/>
      </c>
      <c r="AA9" s="776" t="s">
        <v>814</v>
      </c>
    </row>
    <row r="10" spans="1:27" ht="17.25" customHeight="1">
      <c r="A10" s="23">
        <v>150</v>
      </c>
      <c r="B10" s="391" t="s">
        <v>377</v>
      </c>
      <c r="C10" s="374" t="s">
        <v>346</v>
      </c>
      <c r="D10" s="231"/>
      <c r="E10" s="684">
        <v>365</v>
      </c>
      <c r="F10" s="684">
        <v>154</v>
      </c>
      <c r="G10" s="685">
        <f t="shared" si="0"/>
        <v>519</v>
      </c>
      <c r="H10" s="342">
        <v>7</v>
      </c>
      <c r="I10" s="480">
        <f t="shared" si="1"/>
        <v>4</v>
      </c>
      <c r="J10" s="71"/>
      <c r="K10" s="81">
        <v>366</v>
      </c>
      <c r="L10" s="81">
        <v>163</v>
      </c>
      <c r="M10" s="82">
        <f t="shared" si="2"/>
        <v>529</v>
      </c>
      <c r="N10" s="19">
        <v>5</v>
      </c>
      <c r="O10" s="71"/>
      <c r="P10" s="75">
        <f t="shared" si="3"/>
        <v>731</v>
      </c>
      <c r="Q10" s="164">
        <f t="shared" si="3"/>
        <v>317</v>
      </c>
      <c r="R10" s="33">
        <f t="shared" si="3"/>
        <v>1048</v>
      </c>
      <c r="S10" s="21">
        <f t="shared" si="3"/>
        <v>12</v>
      </c>
      <c r="T10" s="34">
        <v>4</v>
      </c>
      <c r="U10" s="79"/>
      <c r="V10" s="60">
        <f t="shared" si="5"/>
        <v>52053993</v>
      </c>
      <c r="W10" s="60">
        <f t="shared" si="6"/>
        <v>4</v>
      </c>
      <c r="X10" s="60">
        <f t="shared" si="7"/>
        <v>105116988</v>
      </c>
      <c r="Y10" s="60" t="e">
        <f t="shared" si="8"/>
        <v>#REF!</v>
      </c>
      <c r="Z10" s="79">
        <f t="shared" si="4"/>
      </c>
      <c r="AA10" s="798" t="s">
        <v>950</v>
      </c>
    </row>
    <row r="11" spans="1:27" ht="17.25" customHeight="1">
      <c r="A11" s="23">
        <v>154</v>
      </c>
      <c r="B11" s="702" t="s">
        <v>181</v>
      </c>
      <c r="C11" s="381" t="s">
        <v>178</v>
      </c>
      <c r="D11" s="231"/>
      <c r="E11" s="686">
        <v>360</v>
      </c>
      <c r="F11" s="684">
        <v>154</v>
      </c>
      <c r="G11" s="685">
        <f t="shared" si="0"/>
        <v>514</v>
      </c>
      <c r="H11" s="687">
        <v>6</v>
      </c>
      <c r="I11" s="480">
        <f t="shared" si="1"/>
        <v>6</v>
      </c>
      <c r="J11" s="71"/>
      <c r="K11" s="81">
        <v>369</v>
      </c>
      <c r="L11" s="81">
        <v>150</v>
      </c>
      <c r="M11" s="82">
        <f t="shared" si="2"/>
        <v>519</v>
      </c>
      <c r="N11" s="19">
        <v>7</v>
      </c>
      <c r="O11" s="24"/>
      <c r="P11" s="75">
        <f t="shared" si="3"/>
        <v>729</v>
      </c>
      <c r="Q11" s="164">
        <f t="shared" si="3"/>
        <v>304</v>
      </c>
      <c r="R11" s="33">
        <f t="shared" si="3"/>
        <v>1033</v>
      </c>
      <c r="S11" s="21">
        <f t="shared" si="3"/>
        <v>13</v>
      </c>
      <c r="T11" s="34">
        <v>5</v>
      </c>
      <c r="U11" s="62"/>
      <c r="V11" s="60">
        <f t="shared" si="5"/>
        <v>51553994</v>
      </c>
      <c r="W11" s="60">
        <f t="shared" si="6"/>
        <v>6</v>
      </c>
      <c r="X11" s="60">
        <f t="shared" si="7"/>
        <v>103603987</v>
      </c>
      <c r="Y11" s="60" t="e">
        <f t="shared" si="8"/>
        <v>#REF!</v>
      </c>
      <c r="Z11" s="62">
        <f t="shared" si="4"/>
      </c>
      <c r="AA11" s="798" t="s">
        <v>950</v>
      </c>
    </row>
    <row r="12" spans="1:27" ht="17.25" customHeight="1">
      <c r="A12" s="23">
        <v>155</v>
      </c>
      <c r="B12" s="391" t="s">
        <v>446</v>
      </c>
      <c r="C12" s="374" t="s">
        <v>447</v>
      </c>
      <c r="D12" s="231"/>
      <c r="E12" s="686">
        <v>353</v>
      </c>
      <c r="F12" s="684">
        <v>138</v>
      </c>
      <c r="G12" s="685">
        <f t="shared" si="0"/>
        <v>491</v>
      </c>
      <c r="H12" s="687">
        <v>12</v>
      </c>
      <c r="I12" s="480">
        <f t="shared" si="1"/>
        <v>8</v>
      </c>
      <c r="J12" s="71"/>
      <c r="K12" s="81">
        <v>361</v>
      </c>
      <c r="L12" s="81">
        <v>169</v>
      </c>
      <c r="M12" s="82">
        <f t="shared" si="2"/>
        <v>530</v>
      </c>
      <c r="N12" s="19">
        <v>9</v>
      </c>
      <c r="O12" s="24"/>
      <c r="P12" s="75">
        <f t="shared" si="3"/>
        <v>714</v>
      </c>
      <c r="Q12" s="164">
        <f t="shared" si="3"/>
        <v>307</v>
      </c>
      <c r="R12" s="33">
        <f t="shared" si="3"/>
        <v>1021</v>
      </c>
      <c r="S12" s="21">
        <f t="shared" si="3"/>
        <v>21</v>
      </c>
      <c r="T12" s="34">
        <v>6</v>
      </c>
      <c r="U12" s="79"/>
      <c r="V12" s="60">
        <f t="shared" si="5"/>
        <v>49237988</v>
      </c>
      <c r="W12" s="60">
        <f t="shared" si="6"/>
        <v>8</v>
      </c>
      <c r="X12" s="60">
        <f t="shared" si="7"/>
        <v>102406979</v>
      </c>
      <c r="Y12" s="60" t="e">
        <f t="shared" si="8"/>
        <v>#REF!</v>
      </c>
      <c r="Z12" s="62">
        <f t="shared" si="4"/>
      </c>
      <c r="AA12" s="776" t="s">
        <v>814</v>
      </c>
    </row>
    <row r="13" spans="1:27" ht="17.25" customHeight="1">
      <c r="A13" s="23">
        <v>136</v>
      </c>
      <c r="B13" s="444" t="s">
        <v>649</v>
      </c>
      <c r="C13" s="656" t="s">
        <v>650</v>
      </c>
      <c r="D13" s="231">
        <v>0.5694444444444444</v>
      </c>
      <c r="E13" s="686">
        <v>370</v>
      </c>
      <c r="F13" s="684">
        <v>147</v>
      </c>
      <c r="G13" s="685">
        <f t="shared" si="0"/>
        <v>517</v>
      </c>
      <c r="H13" s="687">
        <v>11</v>
      </c>
      <c r="I13" s="480">
        <f t="shared" si="1"/>
        <v>5</v>
      </c>
      <c r="J13" s="71"/>
      <c r="K13" s="81">
        <v>363</v>
      </c>
      <c r="L13" s="81">
        <v>141</v>
      </c>
      <c r="M13" s="82">
        <f t="shared" si="2"/>
        <v>504</v>
      </c>
      <c r="N13" s="19">
        <v>12</v>
      </c>
      <c r="O13" s="24"/>
      <c r="P13" s="75">
        <f t="shared" si="3"/>
        <v>733</v>
      </c>
      <c r="Q13" s="164">
        <f t="shared" si="3"/>
        <v>288</v>
      </c>
      <c r="R13" s="33">
        <f t="shared" si="3"/>
        <v>1021</v>
      </c>
      <c r="S13" s="21">
        <f t="shared" si="3"/>
        <v>23</v>
      </c>
      <c r="T13" s="34">
        <v>7</v>
      </c>
      <c r="U13" s="61"/>
      <c r="V13" s="60">
        <f t="shared" si="5"/>
        <v>51846989</v>
      </c>
      <c r="W13" s="60">
        <f t="shared" si="6"/>
        <v>5</v>
      </c>
      <c r="X13" s="60">
        <f t="shared" si="7"/>
        <v>102387977</v>
      </c>
      <c r="Y13" s="60" t="e">
        <f t="shared" si="8"/>
        <v>#REF!</v>
      </c>
      <c r="Z13" s="60">
        <f t="shared" si="4"/>
      </c>
      <c r="AA13" s="798" t="s">
        <v>950</v>
      </c>
    </row>
    <row r="14" spans="1:27" ht="17.25" customHeight="1">
      <c r="A14" s="23">
        <v>135</v>
      </c>
      <c r="B14" s="394" t="s">
        <v>380</v>
      </c>
      <c r="C14" s="374" t="s">
        <v>369</v>
      </c>
      <c r="D14" s="231">
        <v>0.4513888888888889</v>
      </c>
      <c r="E14" s="684">
        <v>350</v>
      </c>
      <c r="F14" s="684">
        <v>145</v>
      </c>
      <c r="G14" s="685">
        <f t="shared" si="0"/>
        <v>495</v>
      </c>
      <c r="H14" s="342">
        <v>10</v>
      </c>
      <c r="I14" s="480">
        <f t="shared" si="1"/>
        <v>7</v>
      </c>
      <c r="J14" s="71"/>
      <c r="K14" s="161">
        <v>341</v>
      </c>
      <c r="L14" s="477">
        <v>156</v>
      </c>
      <c r="M14" s="163">
        <f t="shared" si="2"/>
        <v>497</v>
      </c>
      <c r="N14" s="29">
        <v>7</v>
      </c>
      <c r="O14" s="297"/>
      <c r="P14" s="76">
        <f t="shared" si="3"/>
        <v>691</v>
      </c>
      <c r="Q14" s="478">
        <f t="shared" si="3"/>
        <v>301</v>
      </c>
      <c r="R14" s="36">
        <f t="shared" si="3"/>
        <v>992</v>
      </c>
      <c r="S14" s="30">
        <f t="shared" si="3"/>
        <v>17</v>
      </c>
      <c r="T14" s="779">
        <v>8</v>
      </c>
      <c r="V14" s="60">
        <f t="shared" si="5"/>
        <v>49644990</v>
      </c>
      <c r="W14" s="60">
        <f t="shared" si="6"/>
        <v>7</v>
      </c>
      <c r="X14" s="60">
        <f t="shared" si="7"/>
        <v>99500983</v>
      </c>
      <c r="Y14" s="60" t="e">
        <f t="shared" si="8"/>
        <v>#REF!</v>
      </c>
      <c r="Z14" s="60">
        <f t="shared" si="4"/>
      </c>
      <c r="AA14" s="798" t="s">
        <v>950</v>
      </c>
    </row>
    <row r="15" spans="1:25" ht="17.25" customHeight="1">
      <c r="A15" s="23">
        <v>146</v>
      </c>
      <c r="B15" s="394" t="s">
        <v>647</v>
      </c>
      <c r="C15" s="374" t="s">
        <v>451</v>
      </c>
      <c r="D15" s="231"/>
      <c r="E15" s="688">
        <v>336</v>
      </c>
      <c r="F15" s="684">
        <v>154</v>
      </c>
      <c r="G15" s="683">
        <f aca="true" t="shared" si="9" ref="G15:G23">IF(SUM(E15,F15)&gt;0,SUM(E15,F15),"")</f>
        <v>490</v>
      </c>
      <c r="H15" s="342">
        <v>12</v>
      </c>
      <c r="I15" s="480">
        <f aca="true" t="shared" si="10" ref="I15:I28">IF(W15&gt;0,W15,"")</f>
        <v>9</v>
      </c>
      <c r="J15" s="291"/>
      <c r="K15" s="293"/>
      <c r="T15" s="60"/>
      <c r="V15" s="60">
        <f t="shared" si="5"/>
        <v>49153988</v>
      </c>
      <c r="W15" s="60">
        <f t="shared" si="6"/>
        <v>9</v>
      </c>
      <c r="X15" s="60">
        <f t="shared" si="7"/>
      </c>
      <c r="Y15" s="60">
        <f t="shared" si="8"/>
      </c>
    </row>
    <row r="16" spans="1:34" ht="17.25" customHeight="1">
      <c r="A16" s="23">
        <v>130</v>
      </c>
      <c r="B16" s="390" t="s">
        <v>478</v>
      </c>
      <c r="C16" s="374" t="s">
        <v>479</v>
      </c>
      <c r="D16" s="231"/>
      <c r="E16" s="688">
        <v>339</v>
      </c>
      <c r="F16" s="684">
        <v>151</v>
      </c>
      <c r="G16" s="683">
        <f t="shared" si="9"/>
        <v>490</v>
      </c>
      <c r="H16" s="343">
        <v>11</v>
      </c>
      <c r="I16" s="480">
        <f t="shared" si="10"/>
        <v>10</v>
      </c>
      <c r="J16" s="291"/>
      <c r="K16" s="398" t="s">
        <v>463</v>
      </c>
      <c r="V16" s="60">
        <f t="shared" si="5"/>
        <v>49150989</v>
      </c>
      <c r="W16" s="60">
        <f t="shared" si="6"/>
        <v>10</v>
      </c>
      <c r="X16" s="60">
        <f t="shared" si="7"/>
      </c>
      <c r="Y16" s="60">
        <f t="shared" si="8"/>
      </c>
      <c r="AH16" s="465"/>
    </row>
    <row r="17" spans="1:25" ht="17.25" customHeight="1">
      <c r="A17" s="23">
        <v>148</v>
      </c>
      <c r="B17" s="391" t="s">
        <v>411</v>
      </c>
      <c r="C17" s="113" t="s">
        <v>406</v>
      </c>
      <c r="D17" s="231"/>
      <c r="E17" s="686">
        <v>329</v>
      </c>
      <c r="F17" s="689">
        <v>159</v>
      </c>
      <c r="G17" s="655">
        <f t="shared" si="9"/>
        <v>488</v>
      </c>
      <c r="H17" s="690">
        <v>7</v>
      </c>
      <c r="I17" s="480">
        <f t="shared" si="10"/>
        <v>11</v>
      </c>
      <c r="J17" s="291"/>
      <c r="K17" s="399" t="s">
        <v>466</v>
      </c>
      <c r="V17" s="60">
        <f t="shared" si="5"/>
        <v>48958993</v>
      </c>
      <c r="W17" s="60">
        <f t="shared" si="6"/>
        <v>11</v>
      </c>
      <c r="X17" s="60">
        <f t="shared" si="7"/>
      </c>
      <c r="Y17" s="60">
        <f t="shared" si="8"/>
      </c>
    </row>
    <row r="18" spans="1:25" ht="17.25" customHeight="1">
      <c r="A18" s="23">
        <v>151</v>
      </c>
      <c r="B18" s="391" t="s">
        <v>410</v>
      </c>
      <c r="C18" s="374" t="s">
        <v>400</v>
      </c>
      <c r="D18" s="233"/>
      <c r="E18" s="107">
        <v>334</v>
      </c>
      <c r="F18" s="660">
        <v>147</v>
      </c>
      <c r="G18" s="655">
        <f t="shared" si="9"/>
        <v>481</v>
      </c>
      <c r="H18" s="690">
        <v>8</v>
      </c>
      <c r="I18" s="32">
        <f t="shared" si="10"/>
        <v>12</v>
      </c>
      <c r="J18" s="291"/>
      <c r="K18" s="293"/>
      <c r="V18" s="60">
        <f t="shared" si="5"/>
        <v>48246992</v>
      </c>
      <c r="W18" s="60">
        <f t="shared" si="6"/>
        <v>12</v>
      </c>
      <c r="X18" s="60">
        <f t="shared" si="7"/>
      </c>
      <c r="Y18" s="60">
        <f t="shared" si="8"/>
      </c>
    </row>
    <row r="19" spans="1:25" ht="17.25" customHeight="1">
      <c r="A19" s="23">
        <v>131</v>
      </c>
      <c r="B19" s="391" t="s">
        <v>375</v>
      </c>
      <c r="C19" s="374" t="s">
        <v>376</v>
      </c>
      <c r="D19" s="231"/>
      <c r="E19" s="660">
        <v>343</v>
      </c>
      <c r="F19" s="660">
        <v>137</v>
      </c>
      <c r="G19" s="655">
        <f t="shared" si="9"/>
        <v>480</v>
      </c>
      <c r="H19" s="343">
        <v>8</v>
      </c>
      <c r="I19" s="32">
        <f t="shared" si="10"/>
        <v>13</v>
      </c>
      <c r="J19" s="291"/>
      <c r="K19" s="454" t="s">
        <v>718</v>
      </c>
      <c r="U19" s="35"/>
      <c r="V19" s="60">
        <f t="shared" si="5"/>
        <v>48136992</v>
      </c>
      <c r="W19" s="60">
        <f t="shared" si="6"/>
        <v>13</v>
      </c>
      <c r="X19" s="60">
        <f t="shared" si="7"/>
      </c>
      <c r="Y19" s="60">
        <f t="shared" si="8"/>
      </c>
    </row>
    <row r="20" spans="1:25" ht="17.25" customHeight="1">
      <c r="A20" s="23">
        <v>145</v>
      </c>
      <c r="B20" s="391" t="s">
        <v>409</v>
      </c>
      <c r="C20" s="657" t="s">
        <v>392</v>
      </c>
      <c r="D20" s="231"/>
      <c r="E20" s="660">
        <v>320</v>
      </c>
      <c r="F20" s="660">
        <v>128</v>
      </c>
      <c r="G20" s="655">
        <f t="shared" si="9"/>
        <v>448</v>
      </c>
      <c r="H20" s="343">
        <v>14</v>
      </c>
      <c r="I20" s="32">
        <f t="shared" si="10"/>
        <v>14</v>
      </c>
      <c r="J20" s="291"/>
      <c r="K20" s="293"/>
      <c r="V20" s="60">
        <f t="shared" si="5"/>
        <v>44927986</v>
      </c>
      <c r="W20" s="60">
        <f t="shared" si="6"/>
        <v>14</v>
      </c>
      <c r="X20" s="60">
        <f t="shared" si="7"/>
      </c>
      <c r="Y20" s="60">
        <f t="shared" si="8"/>
      </c>
    </row>
    <row r="21" spans="1:25" ht="17.25" customHeight="1">
      <c r="A21" s="23">
        <v>137</v>
      </c>
      <c r="B21" s="394" t="s">
        <v>378</v>
      </c>
      <c r="C21" s="374" t="s">
        <v>379</v>
      </c>
      <c r="D21" s="231">
        <v>0.4895833333333333</v>
      </c>
      <c r="E21" s="660">
        <v>316</v>
      </c>
      <c r="F21" s="660">
        <v>129</v>
      </c>
      <c r="G21" s="655">
        <f t="shared" si="9"/>
        <v>445</v>
      </c>
      <c r="H21" s="343">
        <v>15</v>
      </c>
      <c r="I21" s="32">
        <f t="shared" si="10"/>
        <v>15</v>
      </c>
      <c r="J21" s="291"/>
      <c r="K21" s="455" t="s">
        <v>719</v>
      </c>
      <c r="V21" s="60">
        <f t="shared" si="5"/>
        <v>44628985</v>
      </c>
      <c r="W21" s="60">
        <f t="shared" si="6"/>
        <v>15</v>
      </c>
      <c r="X21" s="60">
        <f t="shared" si="7"/>
      </c>
      <c r="Y21" s="60">
        <f t="shared" si="8"/>
      </c>
    </row>
    <row r="22" spans="1:25" ht="17.25" customHeight="1">
      <c r="A22" s="23">
        <v>138</v>
      </c>
      <c r="B22" s="426" t="s">
        <v>652</v>
      </c>
      <c r="C22" s="427" t="s">
        <v>379</v>
      </c>
      <c r="D22" s="231"/>
      <c r="E22" s="654">
        <v>322</v>
      </c>
      <c r="F22" s="691">
        <v>114</v>
      </c>
      <c r="G22" s="655">
        <f t="shared" si="9"/>
        <v>436</v>
      </c>
      <c r="H22" s="343">
        <v>18</v>
      </c>
      <c r="I22" s="32">
        <f t="shared" si="10"/>
        <v>16</v>
      </c>
      <c r="J22" s="291"/>
      <c r="K22" s="293"/>
      <c r="V22" s="60">
        <f t="shared" si="5"/>
        <v>43713982</v>
      </c>
      <c r="W22" s="60">
        <f t="shared" si="6"/>
        <v>16</v>
      </c>
      <c r="X22" s="60">
        <f t="shared" si="7"/>
      </c>
      <c r="Y22" s="60">
        <f t="shared" si="8"/>
      </c>
    </row>
    <row r="23" spans="1:25" ht="17.25" customHeight="1">
      <c r="A23" s="23">
        <v>129</v>
      </c>
      <c r="B23" s="394" t="s">
        <v>374</v>
      </c>
      <c r="C23" s="374" t="s">
        <v>183</v>
      </c>
      <c r="D23" s="231">
        <v>0.375</v>
      </c>
      <c r="E23" s="654">
        <v>311</v>
      </c>
      <c r="F23" s="691">
        <v>96</v>
      </c>
      <c r="G23" s="655">
        <f t="shared" si="9"/>
        <v>407</v>
      </c>
      <c r="H23" s="343">
        <v>21</v>
      </c>
      <c r="I23" s="32">
        <f t="shared" si="10"/>
        <v>17</v>
      </c>
      <c r="J23" s="291"/>
      <c r="K23" s="316"/>
      <c r="L23" s="244"/>
      <c r="M23" s="308"/>
      <c r="N23" s="308"/>
      <c r="O23" s="308"/>
      <c r="P23" s="308"/>
      <c r="Q23" s="244"/>
      <c r="R23" s="337"/>
      <c r="S23" s="337"/>
      <c r="V23" s="60">
        <f t="shared" si="5"/>
        <v>40795979</v>
      </c>
      <c r="W23" s="60">
        <f t="shared" si="6"/>
        <v>17</v>
      </c>
      <c r="X23" s="60">
        <f t="shared" si="7"/>
      </c>
      <c r="Y23" s="60">
        <f t="shared" si="8"/>
      </c>
    </row>
    <row r="24" spans="1:25" ht="17.25" customHeight="1">
      <c r="A24" s="27">
        <v>149</v>
      </c>
      <c r="B24" s="692" t="s">
        <v>407</v>
      </c>
      <c r="C24" s="693" t="s">
        <v>408</v>
      </c>
      <c r="D24" s="306">
        <v>0.4131944444444444</v>
      </c>
      <c r="E24" s="667">
        <v>301</v>
      </c>
      <c r="F24" s="667">
        <v>86</v>
      </c>
      <c r="G24" s="694">
        <v>387</v>
      </c>
      <c r="H24" s="695">
        <v>23</v>
      </c>
      <c r="I24" s="132">
        <f t="shared" si="10"/>
        <v>18</v>
      </c>
      <c r="J24" s="291"/>
      <c r="K24" s="316"/>
      <c r="L24" s="126"/>
      <c r="M24" s="126"/>
      <c r="N24" s="126"/>
      <c r="V24" s="60">
        <f t="shared" si="5"/>
        <v>38785977</v>
      </c>
      <c r="W24" s="60">
        <f t="shared" si="6"/>
        <v>18</v>
      </c>
      <c r="X24" s="60">
        <f t="shared" si="7"/>
      </c>
      <c r="Y24" s="60">
        <f t="shared" si="8"/>
      </c>
    </row>
    <row r="25" spans="1:34" ht="17.25" customHeight="1">
      <c r="A25" s="23">
        <v>141</v>
      </c>
      <c r="B25" s="426" t="s">
        <v>648</v>
      </c>
      <c r="C25" s="427" t="s">
        <v>562</v>
      </c>
      <c r="D25" s="696"/>
      <c r="E25" s="696" t="s">
        <v>815</v>
      </c>
      <c r="F25" s="108"/>
      <c r="G25" s="82">
        <f aca="true" t="shared" si="11" ref="G25:G33">IF(SUM(E25,F25)&gt;0,SUM(E25,F25),"")</f>
      </c>
      <c r="H25" s="260"/>
      <c r="I25" s="429">
        <f t="shared" si="10"/>
      </c>
      <c r="J25" s="291"/>
      <c r="K25" s="293"/>
      <c r="L25" s="339"/>
      <c r="V25" s="61">
        <f aca="true" t="shared" si="12" ref="V25:V34">IF(SUM(G25)&gt;0,100000*G25+1000*F25-H25,"")</f>
      </c>
      <c r="W25" s="61">
        <f aca="true" t="shared" si="13" ref="W25:W34">IF(SUM(G25)&gt;0,RANK(V25,$V$7:$V$34,0),"")</f>
      </c>
      <c r="X25" s="61">
        <f>IF(AND(SUM(Q23)&gt;0,ISNUMBER(S23)),100000*R23+1000*Q23-S23,"")</f>
      </c>
      <c r="Y25" s="61">
        <f>IF(AND(SUM(Q23)&gt;0,ISNUMBER(S23)),RANK(X25,$X$7:$X$14,0),"")</f>
      </c>
      <c r="AH25" s="465"/>
    </row>
    <row r="26" spans="1:25" ht="17.25" customHeight="1">
      <c r="A26" s="23">
        <v>130</v>
      </c>
      <c r="B26" s="462" t="s">
        <v>816</v>
      </c>
      <c r="C26" s="463" t="s">
        <v>183</v>
      </c>
      <c r="D26" s="231"/>
      <c r="E26" s="697" t="s">
        <v>775</v>
      </c>
      <c r="F26" s="341"/>
      <c r="G26" s="82">
        <f t="shared" si="11"/>
      </c>
      <c r="H26" s="260"/>
      <c r="I26" s="32">
        <f t="shared" si="10"/>
      </c>
      <c r="J26" s="291"/>
      <c r="K26" s="293"/>
      <c r="L26" s="339"/>
      <c r="V26" s="61">
        <f t="shared" si="12"/>
      </c>
      <c r="W26" s="61">
        <f t="shared" si="13"/>
      </c>
      <c r="X26" s="61">
        <f>IF(AND(SUM(Q24)&gt;0,ISNUMBER(S24)),100000*R24+1000*Q24-S24,"")</f>
      </c>
      <c r="Y26" s="61">
        <f>IF(AND(SUM(Q24)&gt;0,ISNUMBER(S24)),RANK(X26,$X$7:$X$14,0),"")</f>
      </c>
    </row>
    <row r="27" spans="1:33" ht="17.25" customHeight="1">
      <c r="A27" s="23">
        <v>133</v>
      </c>
      <c r="B27" s="462" t="s">
        <v>817</v>
      </c>
      <c r="C27" s="463" t="s">
        <v>325</v>
      </c>
      <c r="D27" s="232"/>
      <c r="E27" s="430" t="s">
        <v>770</v>
      </c>
      <c r="F27" s="108"/>
      <c r="G27" s="82">
        <f t="shared" si="11"/>
      </c>
      <c r="H27" s="260"/>
      <c r="I27" s="32">
        <f t="shared" si="10"/>
      </c>
      <c r="J27" s="291"/>
      <c r="K27" s="293"/>
      <c r="L27" s="339"/>
      <c r="V27" s="61">
        <f t="shared" si="12"/>
      </c>
      <c r="W27" s="61">
        <f t="shared" si="13"/>
      </c>
      <c r="X27" s="61" t="e">
        <f>IF(AND(SUM(#REF!)&gt;0,ISNUMBER(S25)),100000*R25+1000*#REF!-S25,"")</f>
        <v>#REF!</v>
      </c>
      <c r="Y27" s="61" t="e">
        <f>IF(AND(SUM(#REF!)&gt;0,ISNUMBER(S25)),RANK(X27,$X$7:$X$14,0),"")</f>
        <v>#REF!</v>
      </c>
      <c r="AB27" s="391" t="s">
        <v>232</v>
      </c>
      <c r="AE27" s="23">
        <v>150</v>
      </c>
      <c r="AF27" s="391" t="s">
        <v>232</v>
      </c>
      <c r="AG27" s="420" t="s">
        <v>397</v>
      </c>
    </row>
    <row r="28" spans="1:33" ht="17.25" customHeight="1">
      <c r="A28" s="23">
        <v>134</v>
      </c>
      <c r="B28" s="462" t="s">
        <v>818</v>
      </c>
      <c r="C28" s="463" t="s">
        <v>178</v>
      </c>
      <c r="D28" s="231"/>
      <c r="E28" s="430" t="s">
        <v>770</v>
      </c>
      <c r="F28" s="108"/>
      <c r="G28" s="160">
        <f t="shared" si="11"/>
      </c>
      <c r="H28" s="343"/>
      <c r="I28" s="32">
        <f t="shared" si="10"/>
      </c>
      <c r="J28" s="291"/>
      <c r="K28" s="293"/>
      <c r="L28" s="339"/>
      <c r="V28" s="61">
        <f t="shared" si="12"/>
      </c>
      <c r="W28" s="61">
        <f t="shared" si="13"/>
      </c>
      <c r="X28" s="61">
        <f aca="true" t="shared" si="14" ref="X28:X34">IF(AND(SUM(Q26)&gt;0,ISNUMBER(S26)),100000*R26+1000*Q26-S26,"")</f>
      </c>
      <c r="Y28" s="61">
        <f aca="true" t="shared" si="15" ref="Y28:Y34">IF(AND(SUM(Q26)&gt;0,ISNUMBER(S26)),RANK(X28,$X$7:$X$14,0),"")</f>
      </c>
      <c r="AB28" s="391" t="s">
        <v>233</v>
      </c>
      <c r="AE28" s="23">
        <v>129</v>
      </c>
      <c r="AF28" s="421" t="s">
        <v>445</v>
      </c>
      <c r="AG28" s="423" t="s">
        <v>444</v>
      </c>
    </row>
    <row r="29" spans="1:33" ht="17.25" customHeight="1">
      <c r="A29" s="23">
        <v>142</v>
      </c>
      <c r="B29" s="394" t="s">
        <v>819</v>
      </c>
      <c r="C29" s="374" t="s">
        <v>437</v>
      </c>
      <c r="D29" s="231"/>
      <c r="E29" s="430" t="s">
        <v>668</v>
      </c>
      <c r="F29" s="54"/>
      <c r="G29" s="479">
        <v>1</v>
      </c>
      <c r="H29" s="260"/>
      <c r="I29" s="32"/>
      <c r="J29" s="291"/>
      <c r="K29" s="293"/>
      <c r="L29" s="339"/>
      <c r="V29" s="61">
        <f t="shared" si="12"/>
        <v>100000</v>
      </c>
      <c r="W29" s="61">
        <f t="shared" si="13"/>
        <v>19</v>
      </c>
      <c r="X29" s="61">
        <f t="shared" si="14"/>
      </c>
      <c r="Y29" s="61">
        <f t="shared" si="15"/>
      </c>
      <c r="AB29" s="391" t="s">
        <v>233</v>
      </c>
      <c r="AE29" s="23">
        <v>140</v>
      </c>
      <c r="AF29" s="391" t="s">
        <v>645</v>
      </c>
      <c r="AG29" s="374" t="s">
        <v>437</v>
      </c>
    </row>
    <row r="30" spans="1:33" ht="17.25" customHeight="1">
      <c r="A30" s="23">
        <v>132</v>
      </c>
      <c r="B30" s="475" t="s">
        <v>820</v>
      </c>
      <c r="C30" s="476" t="s">
        <v>408</v>
      </c>
      <c r="D30" s="231">
        <v>0.53125</v>
      </c>
      <c r="E30" s="430" t="s">
        <v>770</v>
      </c>
      <c r="F30" s="54"/>
      <c r="G30" s="82">
        <f t="shared" si="11"/>
      </c>
      <c r="H30" s="260"/>
      <c r="I30" s="32">
        <f>IF(W30&gt;0,W30,"")</f>
      </c>
      <c r="J30" s="291"/>
      <c r="K30" s="293"/>
      <c r="L30" s="339"/>
      <c r="V30" s="61">
        <f t="shared" si="12"/>
      </c>
      <c r="W30" s="61">
        <f t="shared" si="13"/>
      </c>
      <c r="X30" s="61">
        <f t="shared" si="14"/>
      </c>
      <c r="Y30" s="61">
        <f t="shared" si="15"/>
      </c>
      <c r="AB30" s="391" t="s">
        <v>108</v>
      </c>
      <c r="AE30" s="23">
        <v>148</v>
      </c>
      <c r="AF30" s="391" t="s">
        <v>108</v>
      </c>
      <c r="AG30" s="420" t="s">
        <v>397</v>
      </c>
    </row>
    <row r="31" spans="1:33" ht="17.25" customHeight="1">
      <c r="A31" s="23">
        <v>152</v>
      </c>
      <c r="B31" s="462" t="s">
        <v>480</v>
      </c>
      <c r="C31" s="463" t="s">
        <v>178</v>
      </c>
      <c r="D31" s="231"/>
      <c r="E31" s="430" t="s">
        <v>770</v>
      </c>
      <c r="F31" s="54"/>
      <c r="G31" s="82">
        <f t="shared" si="11"/>
      </c>
      <c r="H31" s="260"/>
      <c r="I31" s="32">
        <f>IF(W31&gt;0,W31,"")</f>
      </c>
      <c r="J31" s="291"/>
      <c r="K31" s="293"/>
      <c r="L31" s="339"/>
      <c r="V31" s="61">
        <f t="shared" si="12"/>
      </c>
      <c r="W31" s="61">
        <f t="shared" si="13"/>
      </c>
      <c r="X31" s="61">
        <f t="shared" si="14"/>
      </c>
      <c r="Y31" s="61">
        <f t="shared" si="15"/>
      </c>
      <c r="AB31" s="391" t="s">
        <v>109</v>
      </c>
      <c r="AE31" s="23">
        <v>153</v>
      </c>
      <c r="AF31" s="391" t="s">
        <v>109</v>
      </c>
      <c r="AG31" s="420" t="s">
        <v>397</v>
      </c>
    </row>
    <row r="32" spans="1:33" ht="17.25" customHeight="1">
      <c r="A32" s="23">
        <v>140</v>
      </c>
      <c r="B32" s="391" t="s">
        <v>645</v>
      </c>
      <c r="C32" s="374" t="s">
        <v>437</v>
      </c>
      <c r="D32" s="231"/>
      <c r="E32" s="430" t="s">
        <v>668</v>
      </c>
      <c r="F32" s="54"/>
      <c r="G32" s="82">
        <f t="shared" si="11"/>
      </c>
      <c r="H32" s="260"/>
      <c r="I32" s="32">
        <f>IF(W32&gt;0,W32,"")</f>
      </c>
      <c r="J32" s="291"/>
      <c r="K32" s="293"/>
      <c r="L32" s="339"/>
      <c r="V32" s="61">
        <f t="shared" si="12"/>
      </c>
      <c r="W32" s="61">
        <f t="shared" si="13"/>
      </c>
      <c r="X32" s="61">
        <f t="shared" si="14"/>
      </c>
      <c r="Y32" s="61">
        <f t="shared" si="15"/>
      </c>
      <c r="AB32" s="391" t="s">
        <v>110</v>
      </c>
      <c r="AE32" s="23">
        <v>154</v>
      </c>
      <c r="AF32" s="391" t="s">
        <v>110</v>
      </c>
      <c r="AG32" s="420" t="s">
        <v>397</v>
      </c>
    </row>
    <row r="33" spans="1:33" ht="17.25" customHeight="1">
      <c r="A33" s="23">
        <v>153</v>
      </c>
      <c r="B33" s="466" t="s">
        <v>660</v>
      </c>
      <c r="C33" s="634" t="s">
        <v>284</v>
      </c>
      <c r="D33" s="231">
        <v>0.607638888888889</v>
      </c>
      <c r="E33" s="430" t="s">
        <v>770</v>
      </c>
      <c r="F33" s="54"/>
      <c r="G33" s="82">
        <f t="shared" si="11"/>
      </c>
      <c r="H33" s="260"/>
      <c r="I33" s="32">
        <f>IF(W33&gt;0,W33,"")</f>
      </c>
      <c r="J33" s="291"/>
      <c r="S33" s="60"/>
      <c r="T33" s="60"/>
      <c r="V33" s="61">
        <f t="shared" si="12"/>
      </c>
      <c r="W33" s="61">
        <f t="shared" si="13"/>
      </c>
      <c r="X33" s="61">
        <f t="shared" si="14"/>
      </c>
      <c r="Y33" s="61">
        <f t="shared" si="15"/>
      </c>
      <c r="AE33" s="23">
        <v>155</v>
      </c>
      <c r="AF33" s="392" t="s">
        <v>181</v>
      </c>
      <c r="AG33" s="380" t="s">
        <v>178</v>
      </c>
    </row>
    <row r="34" spans="1:33" s="61" customFormat="1" ht="17.25" customHeight="1">
      <c r="A34" s="27">
        <v>156</v>
      </c>
      <c r="B34" s="406" t="s">
        <v>477</v>
      </c>
      <c r="C34" s="467" t="s">
        <v>476</v>
      </c>
      <c r="D34" s="468"/>
      <c r="E34" s="469" t="s">
        <v>668</v>
      </c>
      <c r="F34" s="162"/>
      <c r="G34" s="163">
        <f>IF(SUM(E34,F34)&gt;0,SUM(E34,F34),"")</f>
      </c>
      <c r="H34" s="261"/>
      <c r="I34" s="458">
        <f>IF(W34&gt;0,W34,"")</f>
      </c>
      <c r="J34" s="292"/>
      <c r="K34" s="65"/>
      <c r="L34" s="65"/>
      <c r="M34" s="65"/>
      <c r="N34" s="65"/>
      <c r="O34" s="65"/>
      <c r="P34" s="65"/>
      <c r="Q34" s="65"/>
      <c r="R34" s="65"/>
      <c r="S34" s="60"/>
      <c r="T34" s="60"/>
      <c r="V34" s="61">
        <f t="shared" si="12"/>
      </c>
      <c r="W34" s="61">
        <f t="shared" si="13"/>
      </c>
      <c r="X34" s="61">
        <f t="shared" si="14"/>
      </c>
      <c r="Y34" s="61">
        <f t="shared" si="15"/>
      </c>
      <c r="AB34" s="391" t="s">
        <v>232</v>
      </c>
      <c r="AC34" s="60"/>
      <c r="AE34" s="27">
        <v>156</v>
      </c>
      <c r="AF34" s="396" t="s">
        <v>380</v>
      </c>
      <c r="AG34" s="397" t="s">
        <v>369</v>
      </c>
    </row>
    <row r="35" spans="4:20" ht="17.25" customHeight="1">
      <c r="D35" s="263"/>
      <c r="S35" s="60"/>
      <c r="T35" s="60"/>
    </row>
    <row r="36" spans="2:20" ht="17.25" customHeight="1">
      <c r="B36" s="439" t="s">
        <v>669</v>
      </c>
      <c r="C36" s="439"/>
      <c r="D36" s="263"/>
      <c r="S36" s="60"/>
      <c r="T36" s="60"/>
    </row>
    <row r="37" spans="2:20" ht="17.25" customHeight="1">
      <c r="B37" s="439" t="s">
        <v>670</v>
      </c>
      <c r="C37" s="439"/>
      <c r="D37" s="263"/>
      <c r="S37" s="60"/>
      <c r="T37" s="60"/>
    </row>
    <row r="38" spans="2:20" ht="15.75" thickBot="1">
      <c r="B38" s="439"/>
      <c r="C38" s="439"/>
      <c r="D38" s="263"/>
      <c r="T38" s="60"/>
    </row>
    <row r="39" spans="2:4" ht="17.25" thickBot="1" thickTop="1">
      <c r="B39" s="441" t="s">
        <v>800</v>
      </c>
      <c r="C39" s="442"/>
      <c r="D39" s="69"/>
    </row>
    <row r="40" spans="2:4" ht="15.75" thickTop="1">
      <c r="B40" s="428"/>
      <c r="D40" s="69"/>
    </row>
  </sheetData>
  <sheetProtection/>
  <conditionalFormatting sqref="I7:I34">
    <cfRule type="cellIs" priority="112" dxfId="1" operator="between" stopIfTrue="1">
      <formula>1</formula>
      <formula>8</formula>
    </cfRule>
    <cfRule type="cellIs" priority="113" dxfId="0" operator="greaterThanOrEqual" stopIfTrue="1">
      <formula>9</formula>
    </cfRule>
  </conditionalFormatting>
  <conditionalFormatting sqref="T7:T14">
    <cfRule type="cellIs" priority="114" dxfId="76" operator="between" stopIfTrue="1">
      <formula>1</formula>
      <formula>3</formula>
    </cfRule>
    <cfRule type="cellIs" priority="115" dxfId="0" operator="between" stopIfTrue="1">
      <formula>4</formula>
      <formula>8</formula>
    </cfRule>
  </conditionalFormatting>
  <conditionalFormatting sqref="N9">
    <cfRule type="cellIs" priority="117" dxfId="2" operator="equal" stopIfTrue="1">
      <formula>0</formula>
    </cfRule>
    <cfRule type="cellIs" priority="118" dxfId="1" operator="equal" stopIfTrue="1">
      <formula>1</formula>
    </cfRule>
    <cfRule type="cellIs" priority="119" dxfId="130" operator="greaterThan" stopIfTrue="1">
      <formula>1</formula>
    </cfRule>
  </conditionalFormatting>
  <conditionalFormatting sqref="S7:S14">
    <cfRule type="cellIs" priority="123" dxfId="2" operator="equal" stopIfTrue="1">
      <formula>0</formula>
    </cfRule>
  </conditionalFormatting>
  <conditionalFormatting sqref="N7:N14">
    <cfRule type="cellIs" priority="105" dxfId="2" operator="equal" stopIfTrue="1">
      <formula>0</formula>
    </cfRule>
  </conditionalFormatting>
  <conditionalFormatting sqref="G25:G34">
    <cfRule type="cellIs" priority="97" dxfId="0" operator="lessThan" stopIfTrue="1">
      <formula>500</formula>
    </cfRule>
    <cfRule type="cellIs" priority="98" dxfId="1" operator="between" stopIfTrue="1">
      <formula>501</formula>
      <formula>549</formula>
    </cfRule>
    <cfRule type="cellIs" priority="99" dxfId="2" operator="greaterThanOrEqual" stopIfTrue="1">
      <formula>550</formula>
    </cfRule>
  </conditionalFormatting>
  <conditionalFormatting sqref="M7:M14">
    <cfRule type="cellIs" priority="88" dxfId="0" operator="lessThan" stopIfTrue="1">
      <formula>500</formula>
    </cfRule>
    <cfRule type="cellIs" priority="89" dxfId="1" operator="between" stopIfTrue="1">
      <formula>501</formula>
      <formula>549</formula>
    </cfRule>
    <cfRule type="cellIs" priority="90" dxfId="2" operator="greaterThanOrEqual" stopIfTrue="1">
      <formula>550</formula>
    </cfRule>
  </conditionalFormatting>
  <conditionalFormatting sqref="R7">
    <cfRule type="cellIs" priority="79" dxfId="11" operator="greaterThanOrEqual" stopIfTrue="1">
      <formula>1100</formula>
    </cfRule>
    <cfRule type="cellIs" priority="80" dxfId="1" operator="between" stopIfTrue="1">
      <formula>1000</formula>
      <formula>1099</formula>
    </cfRule>
  </conditionalFormatting>
  <conditionalFormatting sqref="Q7">
    <cfRule type="cellIs" priority="81" dxfId="2" operator="greaterThanOrEqual" stopIfTrue="1">
      <formula>400</formula>
    </cfRule>
    <cfRule type="cellIs" priority="82" dxfId="1" operator="between" stopIfTrue="1">
      <formula>280</formula>
      <formula>399</formula>
    </cfRule>
  </conditionalFormatting>
  <conditionalFormatting sqref="P7">
    <cfRule type="cellIs" priority="83" dxfId="2" operator="greaterThanOrEqual" stopIfTrue="1">
      <formula>800</formula>
    </cfRule>
    <cfRule type="cellIs" priority="84" dxfId="1" operator="between" stopIfTrue="1">
      <formula>720</formula>
      <formula>799</formula>
    </cfRule>
  </conditionalFormatting>
  <conditionalFormatting sqref="P7">
    <cfRule type="cellIs" priority="78" dxfId="0" operator="lessThan" stopIfTrue="1">
      <formula>720</formula>
    </cfRule>
  </conditionalFormatting>
  <conditionalFormatting sqref="Q7">
    <cfRule type="cellIs" priority="77" dxfId="0" operator="lessThan" stopIfTrue="1">
      <formula>280</formula>
    </cfRule>
  </conditionalFormatting>
  <conditionalFormatting sqref="R7">
    <cfRule type="cellIs" priority="76" dxfId="0" operator="lessThan" stopIfTrue="1">
      <formula>1000</formula>
    </cfRule>
  </conditionalFormatting>
  <conditionalFormatting sqref="R8">
    <cfRule type="cellIs" priority="70" dxfId="2" operator="greaterThanOrEqual" stopIfTrue="1">
      <formula>1100</formula>
    </cfRule>
    <cfRule type="cellIs" priority="71" dxfId="1" operator="between" stopIfTrue="1">
      <formula>1000</formula>
      <formula>1099</formula>
    </cfRule>
  </conditionalFormatting>
  <conditionalFormatting sqref="Q8">
    <cfRule type="cellIs" priority="72" dxfId="2" operator="greaterThanOrEqual" stopIfTrue="1">
      <formula>400</formula>
    </cfRule>
    <cfRule type="cellIs" priority="73" dxfId="1" operator="between" stopIfTrue="1">
      <formula>280</formula>
      <formula>399</formula>
    </cfRule>
  </conditionalFormatting>
  <conditionalFormatting sqref="P8">
    <cfRule type="cellIs" priority="74" dxfId="2" operator="greaterThanOrEqual" stopIfTrue="1">
      <formula>800</formula>
    </cfRule>
    <cfRule type="cellIs" priority="75" dxfId="1" operator="between" stopIfTrue="1">
      <formula>720</formula>
      <formula>799</formula>
    </cfRule>
  </conditionalFormatting>
  <conditionalFormatting sqref="P8">
    <cfRule type="cellIs" priority="69" dxfId="0" operator="lessThan" stopIfTrue="1">
      <formula>720</formula>
    </cfRule>
  </conditionalFormatting>
  <conditionalFormatting sqref="Q8">
    <cfRule type="cellIs" priority="68" dxfId="0" operator="lessThan" stopIfTrue="1">
      <formula>280</formula>
    </cfRule>
  </conditionalFormatting>
  <conditionalFormatting sqref="R8">
    <cfRule type="cellIs" priority="67" dxfId="0" operator="lessThan" stopIfTrue="1">
      <formula>1000</formula>
    </cfRule>
  </conditionalFormatting>
  <conditionalFormatting sqref="R9:R14">
    <cfRule type="cellIs" priority="61" dxfId="2" operator="greaterThanOrEqual" stopIfTrue="1">
      <formula>1100</formula>
    </cfRule>
    <cfRule type="cellIs" priority="62" dxfId="1" operator="between" stopIfTrue="1">
      <formula>1000</formula>
      <formula>1099</formula>
    </cfRule>
  </conditionalFormatting>
  <conditionalFormatting sqref="Q9:Q14">
    <cfRule type="cellIs" priority="63" dxfId="2" operator="greaterThanOrEqual" stopIfTrue="1">
      <formula>400</formula>
    </cfRule>
    <cfRule type="cellIs" priority="64" dxfId="1" operator="between" stopIfTrue="1">
      <formula>280</formula>
      <formula>399</formula>
    </cfRule>
  </conditionalFormatting>
  <conditionalFormatting sqref="P9:P14">
    <cfRule type="cellIs" priority="65" dxfId="2" operator="greaterThanOrEqual" stopIfTrue="1">
      <formula>800</formula>
    </cfRule>
    <cfRule type="cellIs" priority="66" dxfId="1" operator="between" stopIfTrue="1">
      <formula>720</formula>
      <formula>799</formula>
    </cfRule>
  </conditionalFormatting>
  <conditionalFormatting sqref="P9:P14">
    <cfRule type="cellIs" priority="60" dxfId="0" operator="lessThan" stopIfTrue="1">
      <formula>720</formula>
    </cfRule>
  </conditionalFormatting>
  <conditionalFormatting sqref="Q9:Q14">
    <cfRule type="cellIs" priority="59" dxfId="0" operator="lessThan" stopIfTrue="1">
      <formula>280</formula>
    </cfRule>
  </conditionalFormatting>
  <conditionalFormatting sqref="R9:R14">
    <cfRule type="cellIs" priority="58" dxfId="0" operator="lessThan" stopIfTrue="1">
      <formula>1000</formula>
    </cfRule>
  </conditionalFormatting>
  <conditionalFormatting sqref="N7:N14">
    <cfRule type="cellIs" priority="57" dxfId="10" operator="equal" stopIfTrue="1">
      <formula>""</formula>
    </cfRule>
  </conditionalFormatting>
  <conditionalFormatting sqref="F25:F34">
    <cfRule type="cellIs" priority="54" dxfId="0" operator="lessThan" stopIfTrue="1">
      <formula>140</formula>
    </cfRule>
    <cfRule type="cellIs" priority="55" dxfId="1" operator="between" stopIfTrue="1">
      <formula>140</formula>
      <formula>199</formula>
    </cfRule>
    <cfRule type="cellIs" priority="56" dxfId="2" operator="greaterThanOrEqual" stopIfTrue="1">
      <formula>200</formula>
    </cfRule>
  </conditionalFormatting>
  <conditionalFormatting sqref="F25:F34">
    <cfRule type="cellIs" priority="50" dxfId="10" operator="equal" stopIfTrue="1">
      <formula>""</formula>
    </cfRule>
  </conditionalFormatting>
  <conditionalFormatting sqref="H25:H34">
    <cfRule type="cellIs" priority="49" dxfId="2" operator="equal" stopIfTrue="1">
      <formula>0</formula>
    </cfRule>
  </conditionalFormatting>
  <conditionalFormatting sqref="H25:H34">
    <cfRule type="cellIs" priority="48" dxfId="10" operator="equal" stopIfTrue="1">
      <formula>""</formula>
    </cfRule>
  </conditionalFormatting>
  <conditionalFormatting sqref="K7:K14">
    <cfRule type="cellIs" priority="45" dxfId="0" operator="lessThan" stopIfTrue="1">
      <formula>360</formula>
    </cfRule>
    <cfRule type="cellIs" priority="46" dxfId="12" operator="between" stopIfTrue="1">
      <formula>360</formula>
      <formula>399</formula>
    </cfRule>
    <cfRule type="cellIs" priority="47" dxfId="11" operator="greaterThanOrEqual" stopIfTrue="1">
      <formula>400</formula>
    </cfRule>
  </conditionalFormatting>
  <conditionalFormatting sqref="K7:K14">
    <cfRule type="cellIs" priority="44" dxfId="10" operator="equal" stopIfTrue="1">
      <formula>""</formula>
    </cfRule>
  </conditionalFormatting>
  <conditionalFormatting sqref="L7:L14">
    <cfRule type="cellIs" priority="38" dxfId="0" operator="lessThan" stopIfTrue="1">
      <formula>360</formula>
    </cfRule>
    <cfRule type="cellIs" priority="39" dxfId="12" operator="between" stopIfTrue="1">
      <formula>360</formula>
      <formula>399</formula>
    </cfRule>
    <cfRule type="cellIs" priority="40" dxfId="11" operator="greaterThanOrEqual" stopIfTrue="1">
      <formula>400</formula>
    </cfRule>
  </conditionalFormatting>
  <conditionalFormatting sqref="L7:L14">
    <cfRule type="cellIs" priority="37" dxfId="10" operator="equal" stopIfTrue="1">
      <formula>""</formula>
    </cfRule>
  </conditionalFormatting>
  <conditionalFormatting sqref="G29">
    <cfRule type="cellIs" priority="23" dxfId="564" operator="equal" stopIfTrue="1">
      <formula>1</formula>
    </cfRule>
  </conditionalFormatting>
  <conditionalFormatting sqref="H7:H24">
    <cfRule type="cellIs" priority="21" dxfId="2" operator="equal" stopIfTrue="1">
      <formula>0</formula>
    </cfRule>
  </conditionalFormatting>
  <conditionalFormatting sqref="G7:G24">
    <cfRule type="cellIs" priority="18" dxfId="0" operator="lessThan" stopIfTrue="1">
      <formula>500</formula>
    </cfRule>
    <cfRule type="cellIs" priority="19" dxfId="1" operator="between" stopIfTrue="1">
      <formula>501</formula>
      <formula>549</formula>
    </cfRule>
    <cfRule type="cellIs" priority="20" dxfId="2" operator="greaterThanOrEqual" stopIfTrue="1">
      <formula>550</formula>
    </cfRule>
  </conditionalFormatting>
  <conditionalFormatting sqref="E7:F11 F12:F16 E20:F21 H7:H24">
    <cfRule type="cellIs" priority="17" dxfId="10" operator="equal" stopIfTrue="1">
      <formula>""</formula>
    </cfRule>
  </conditionalFormatting>
  <conditionalFormatting sqref="E7:F11 F12:F24">
    <cfRule type="cellIs" priority="14" dxfId="0" operator="lessThan" stopIfTrue="1">
      <formula>140</formula>
    </cfRule>
    <cfRule type="cellIs" priority="15" dxfId="1" operator="between" stopIfTrue="1">
      <formula>140</formula>
      <formula>199</formula>
    </cfRule>
    <cfRule type="cellIs" priority="16" dxfId="2" operator="greaterThanOrEqual" stopIfTrue="1">
      <formula>200</formula>
    </cfRule>
  </conditionalFormatting>
  <conditionalFormatting sqref="E18:E24">
    <cfRule type="cellIs" priority="11" dxfId="0" operator="lessThan" stopIfTrue="1">
      <formula>360</formula>
    </cfRule>
    <cfRule type="cellIs" priority="12" dxfId="12" operator="between" stopIfTrue="1">
      <formula>360</formula>
      <formula>399</formula>
    </cfRule>
    <cfRule type="cellIs" priority="13" dxfId="11" operator="greaterThanOrEqual" stopIfTrue="1">
      <formula>400</formula>
    </cfRule>
  </conditionalFormatting>
  <conditionalFormatting sqref="F17 E18:F19 E22:F24">
    <cfRule type="cellIs" priority="10" dxfId="10" operator="equal" stopIfTrue="1">
      <formula>""</formula>
    </cfRule>
  </conditionalFormatting>
  <conditionalFormatting sqref="E12:E17">
    <cfRule type="cellIs" priority="7" dxfId="0" operator="lessThan" stopIfTrue="1">
      <formula>140</formula>
    </cfRule>
    <cfRule type="cellIs" priority="8" dxfId="1" operator="between" stopIfTrue="1">
      <formula>140</formula>
      <formula>199</formula>
    </cfRule>
    <cfRule type="cellIs" priority="9" dxfId="2" operator="greaterThanOrEqual" stopIfTrue="1">
      <formula>200</formula>
    </cfRule>
  </conditionalFormatting>
  <conditionalFormatting sqref="E12:E17">
    <cfRule type="cellIs" priority="6" dxfId="10" operator="equal" stopIfTrue="1">
      <formula>""</formula>
    </cfRule>
  </conditionalFormatting>
  <conditionalFormatting sqref="G10">
    <cfRule type="cellIs" priority="5" dxfId="564" operator="equal" stopIfTrue="1">
      <formula>1</formula>
    </cfRule>
  </conditionalFormatting>
  <conditionalFormatting sqref="E26:E34">
    <cfRule type="cellIs" priority="4" dxfId="10" operator="equal" stopIfTrue="1">
      <formula>""</formula>
    </cfRule>
  </conditionalFormatting>
  <conditionalFormatting sqref="E26:E34">
    <cfRule type="cellIs" priority="1" dxfId="0" operator="lessThan" stopIfTrue="1">
      <formula>140</formula>
    </cfRule>
    <cfRule type="cellIs" priority="2" dxfId="1" operator="between" stopIfTrue="1">
      <formula>140</formula>
      <formula>199</formula>
    </cfRule>
    <cfRule type="cellIs" priority="3" dxfId="2" operator="greaterThanOrEqual" stopIfTrue="1">
      <formula>200</formula>
    </cfRule>
  </conditionalFormatting>
  <printOptions horizontalCentered="1"/>
  <pageMargins left="0" right="0" top="0.07874015748031496" bottom="0.11811023622047245" header="0.5118110236220472" footer="0.5118110236220472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selection activeCell="Z11" sqref="Z11"/>
    </sheetView>
  </sheetViews>
  <sheetFormatPr defaultColWidth="11.421875" defaultRowHeight="12.75"/>
  <cols>
    <col min="1" max="1" width="3.421875" style="65" customWidth="1"/>
    <col min="2" max="2" width="24.421875" style="60" customWidth="1"/>
    <col min="3" max="3" width="20.28125" style="60" customWidth="1"/>
    <col min="4" max="4" width="4.421875" style="65" customWidth="1"/>
    <col min="5" max="7" width="5.8515625" style="65" customWidth="1"/>
    <col min="8" max="9" width="3.8515625" style="65" customWidth="1"/>
    <col min="10" max="10" width="0.9921875" style="65" customWidth="1"/>
    <col min="11" max="13" width="6.28125" style="65" customWidth="1"/>
    <col min="14" max="14" width="4.00390625" style="65" customWidth="1"/>
    <col min="15" max="15" width="0.9921875" style="65" customWidth="1"/>
    <col min="16" max="17" width="6.421875" style="65" customWidth="1"/>
    <col min="18" max="18" width="8.421875" style="65" customWidth="1"/>
    <col min="19" max="19" width="4.421875" style="65" customWidth="1"/>
    <col min="20" max="20" width="6.00390625" style="65" customWidth="1"/>
    <col min="21" max="21" width="3.00390625" style="60" hidden="1" customWidth="1"/>
    <col min="22" max="22" width="11.421875" style="60" hidden="1" customWidth="1"/>
    <col min="23" max="23" width="5.7109375" style="60" hidden="1" customWidth="1"/>
    <col min="24" max="24" width="11.421875" style="60" hidden="1" customWidth="1"/>
    <col min="25" max="25" width="18.8515625" style="60" hidden="1" customWidth="1"/>
    <col min="26" max="26" width="7.00390625" style="60" customWidth="1"/>
    <col min="27" max="29" width="0" style="60" hidden="1" customWidth="1"/>
    <col min="30" max="16384" width="11.421875" style="60" customWidth="1"/>
  </cols>
  <sheetData>
    <row r="1" spans="1:21" ht="24" customHeight="1">
      <c r="A1" s="1" t="s">
        <v>259</v>
      </c>
      <c r="B1" s="2"/>
      <c r="C1" s="2"/>
      <c r="D1" s="2"/>
      <c r="E1" s="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64"/>
    </row>
    <row r="2" ht="13.5" customHeight="1"/>
    <row r="3" spans="1:14" s="61" customFormat="1" ht="15.75" customHeight="1">
      <c r="A3" s="3" t="s">
        <v>715</v>
      </c>
      <c r="D3" s="4" t="s">
        <v>643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12" customHeight="1"/>
    <row r="5" spans="1:20" s="61" customFormat="1" ht="17.25" customHeight="1">
      <c r="A5" s="5" t="s">
        <v>19</v>
      </c>
      <c r="B5" s="6"/>
      <c r="C5" s="7"/>
      <c r="D5" s="8" t="s">
        <v>40</v>
      </c>
      <c r="E5" s="66"/>
      <c r="F5" s="66"/>
      <c r="G5" s="66"/>
      <c r="H5" s="66"/>
      <c r="I5" s="9"/>
      <c r="J5" s="67"/>
      <c r="K5" s="8" t="s">
        <v>39</v>
      </c>
      <c r="L5" s="66"/>
      <c r="M5" s="66"/>
      <c r="N5" s="68"/>
      <c r="O5" s="69"/>
      <c r="P5" s="8" t="s">
        <v>2</v>
      </c>
      <c r="Q5" s="66"/>
      <c r="R5" s="66"/>
      <c r="S5" s="66"/>
      <c r="T5" s="68"/>
    </row>
    <row r="6" spans="1:26" s="17" customFormat="1" ht="17.25" customHeight="1">
      <c r="A6" s="10" t="s">
        <v>3</v>
      </c>
      <c r="B6" s="11" t="s">
        <v>4</v>
      </c>
      <c r="C6" s="12" t="s">
        <v>5</v>
      </c>
      <c r="D6" s="31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5"/>
      <c r="K6" s="13" t="s">
        <v>7</v>
      </c>
      <c r="L6" s="13" t="s">
        <v>8</v>
      </c>
      <c r="M6" s="13" t="s">
        <v>9</v>
      </c>
      <c r="N6" s="14" t="s">
        <v>10</v>
      </c>
      <c r="O6" s="15"/>
      <c r="P6" s="16" t="s">
        <v>7</v>
      </c>
      <c r="Q6" s="13" t="s">
        <v>12</v>
      </c>
      <c r="R6" s="13" t="s">
        <v>13</v>
      </c>
      <c r="S6" s="13" t="s">
        <v>10</v>
      </c>
      <c r="T6" s="14" t="s">
        <v>14</v>
      </c>
      <c r="U6" s="90"/>
      <c r="V6" s="79" t="s">
        <v>23</v>
      </c>
      <c r="W6" s="90"/>
      <c r="X6" s="90"/>
      <c r="Y6" s="90"/>
      <c r="Z6" s="90"/>
    </row>
    <row r="7" spans="1:26" s="61" customFormat="1" ht="17.25" customHeight="1">
      <c r="A7" s="25">
        <v>166</v>
      </c>
      <c r="B7" s="444" t="s">
        <v>671</v>
      </c>
      <c r="C7" s="773" t="s">
        <v>183</v>
      </c>
      <c r="D7" s="228"/>
      <c r="E7" s="81">
        <v>374</v>
      </c>
      <c r="F7" s="654">
        <v>172</v>
      </c>
      <c r="G7" s="655">
        <f aca="true" t="shared" si="0" ref="G7:G14">IF(SUM(E7,F7)&gt;0,SUM(E7,F7),"")</f>
        <v>546</v>
      </c>
      <c r="H7" s="348">
        <v>4</v>
      </c>
      <c r="I7" s="20">
        <f aca="true" t="shared" si="1" ref="I7:I14">IF(W7&gt;0,W7,"")</f>
        <v>3</v>
      </c>
      <c r="J7" s="71"/>
      <c r="K7" s="81">
        <v>382</v>
      </c>
      <c r="L7" s="54">
        <v>183</v>
      </c>
      <c r="M7" s="82">
        <f aca="true" t="shared" si="2" ref="M7:M14">IF(SUM(K7,L7)&gt;0,SUM(K7,L7),"")</f>
        <v>565</v>
      </c>
      <c r="N7" s="56">
        <v>9</v>
      </c>
      <c r="O7" s="259"/>
      <c r="P7" s="72">
        <f aca="true" t="shared" si="3" ref="P7:S14">IF(AND(ISNUMBER(E7),ISNUMBER(K7)),SUM(E7,K7),"")</f>
        <v>756</v>
      </c>
      <c r="Q7" s="73">
        <f t="shared" si="3"/>
        <v>355</v>
      </c>
      <c r="R7" s="46">
        <f t="shared" si="3"/>
        <v>1111</v>
      </c>
      <c r="S7" s="21">
        <f t="shared" si="3"/>
        <v>13</v>
      </c>
      <c r="T7" s="22">
        <v>1</v>
      </c>
      <c r="U7" s="62"/>
      <c r="V7" s="60">
        <f aca="true" t="shared" si="4" ref="V7:V34">IF(SUM(G7)&gt;0,100000*G7+1000*F7-H7,"")</f>
        <v>54771996</v>
      </c>
      <c r="W7" s="60">
        <f aca="true" t="shared" si="5" ref="W7:W34">IF(SUM(G7)&gt;0,RANK(V7,$V$7:$V$34,0),"")</f>
        <v>3</v>
      </c>
      <c r="X7" s="60">
        <f aca="true" t="shared" si="6" ref="X7:X34">IF(AND(SUM(Q7)&gt;0,ISNUMBER(S7)),100000*R7+1000*Q7-S7,"")</f>
        <v>111454987</v>
      </c>
      <c r="Y7" s="60" t="e">
        <f aca="true" t="shared" si="7" ref="Y7:Y14">IF(AND(SUM(Q7)&gt;0,ISNUMBER(S7)),RANK(X7,$X$7:$X$34,0),"")</f>
        <v>#REF!</v>
      </c>
      <c r="Z7" s="776" t="s">
        <v>814</v>
      </c>
    </row>
    <row r="8" spans="1:26" ht="17.25" customHeight="1">
      <c r="A8" s="23">
        <v>164</v>
      </c>
      <c r="B8" s="390" t="s">
        <v>568</v>
      </c>
      <c r="C8" s="374" t="s">
        <v>321</v>
      </c>
      <c r="D8" s="231"/>
      <c r="E8" s="81">
        <v>366</v>
      </c>
      <c r="F8" s="654">
        <v>157</v>
      </c>
      <c r="G8" s="655">
        <f t="shared" si="0"/>
        <v>523</v>
      </c>
      <c r="H8" s="348">
        <v>5</v>
      </c>
      <c r="I8" s="32">
        <f t="shared" si="1"/>
        <v>4</v>
      </c>
      <c r="J8" s="71"/>
      <c r="K8" s="81">
        <v>358</v>
      </c>
      <c r="L8" s="54">
        <v>181</v>
      </c>
      <c r="M8" s="82">
        <f t="shared" si="2"/>
        <v>539</v>
      </c>
      <c r="N8" s="39">
        <v>9</v>
      </c>
      <c r="O8" s="259"/>
      <c r="P8" s="75">
        <f t="shared" si="3"/>
        <v>724</v>
      </c>
      <c r="Q8" s="164">
        <f t="shared" si="3"/>
        <v>338</v>
      </c>
      <c r="R8" s="33">
        <f t="shared" si="3"/>
        <v>1062</v>
      </c>
      <c r="S8" s="21">
        <f t="shared" si="3"/>
        <v>14</v>
      </c>
      <c r="T8" s="22">
        <v>2</v>
      </c>
      <c r="U8" s="62"/>
      <c r="V8" s="60">
        <f t="shared" si="4"/>
        <v>52456995</v>
      </c>
      <c r="W8" s="60">
        <f t="shared" si="5"/>
        <v>4</v>
      </c>
      <c r="X8" s="60">
        <f t="shared" si="6"/>
        <v>106537986</v>
      </c>
      <c r="Y8" s="60" t="e">
        <f t="shared" si="7"/>
        <v>#REF!</v>
      </c>
      <c r="Z8" s="804" t="s">
        <v>951</v>
      </c>
    </row>
    <row r="9" spans="1:26" ht="17.25" customHeight="1">
      <c r="A9" s="23">
        <v>181</v>
      </c>
      <c r="B9" s="394" t="s">
        <v>657</v>
      </c>
      <c r="C9" s="658" t="s">
        <v>414</v>
      </c>
      <c r="D9" s="231"/>
      <c r="E9" s="81">
        <v>352</v>
      </c>
      <c r="F9" s="654">
        <v>166</v>
      </c>
      <c r="G9" s="655">
        <f t="shared" si="0"/>
        <v>518</v>
      </c>
      <c r="H9" s="348">
        <v>5</v>
      </c>
      <c r="I9" s="32">
        <f t="shared" si="1"/>
        <v>6</v>
      </c>
      <c r="J9" s="71"/>
      <c r="K9" s="81">
        <v>359</v>
      </c>
      <c r="L9" s="54">
        <v>152</v>
      </c>
      <c r="M9" s="82">
        <f t="shared" si="2"/>
        <v>511</v>
      </c>
      <c r="N9" s="39">
        <v>10</v>
      </c>
      <c r="O9" s="258"/>
      <c r="P9" s="75">
        <f t="shared" si="3"/>
        <v>711</v>
      </c>
      <c r="Q9" s="164">
        <f t="shared" si="3"/>
        <v>318</v>
      </c>
      <c r="R9" s="33">
        <f t="shared" si="3"/>
        <v>1029</v>
      </c>
      <c r="S9" s="21">
        <f t="shared" si="3"/>
        <v>15</v>
      </c>
      <c r="T9" s="22">
        <v>3</v>
      </c>
      <c r="U9" s="62"/>
      <c r="V9" s="60">
        <f t="shared" si="4"/>
        <v>51965995</v>
      </c>
      <c r="W9" s="60">
        <f t="shared" si="5"/>
        <v>6</v>
      </c>
      <c r="X9" s="60">
        <f t="shared" si="6"/>
        <v>103217985</v>
      </c>
      <c r="Y9" s="60" t="e">
        <f t="shared" si="7"/>
        <v>#REF!</v>
      </c>
      <c r="Z9" s="776" t="s">
        <v>814</v>
      </c>
    </row>
    <row r="10" spans="1:26" ht="17.25" customHeight="1">
      <c r="A10" s="23">
        <v>168</v>
      </c>
      <c r="B10" s="391" t="s">
        <v>386</v>
      </c>
      <c r="C10" s="657" t="s">
        <v>183</v>
      </c>
      <c r="D10" s="231"/>
      <c r="E10" s="81">
        <v>372</v>
      </c>
      <c r="F10" s="654">
        <v>182</v>
      </c>
      <c r="G10" s="655">
        <f t="shared" si="0"/>
        <v>554</v>
      </c>
      <c r="H10" s="348">
        <v>7</v>
      </c>
      <c r="I10" s="32">
        <f t="shared" si="1"/>
        <v>1</v>
      </c>
      <c r="J10" s="71"/>
      <c r="K10" s="81">
        <v>352</v>
      </c>
      <c r="L10" s="54">
        <v>118</v>
      </c>
      <c r="M10" s="82">
        <f t="shared" si="2"/>
        <v>470</v>
      </c>
      <c r="N10" s="39">
        <v>14</v>
      </c>
      <c r="O10" s="258"/>
      <c r="P10" s="75">
        <f t="shared" si="3"/>
        <v>724</v>
      </c>
      <c r="Q10" s="164">
        <f t="shared" si="3"/>
        <v>300</v>
      </c>
      <c r="R10" s="33">
        <f t="shared" si="3"/>
        <v>1024</v>
      </c>
      <c r="S10" s="21">
        <f t="shared" si="3"/>
        <v>21</v>
      </c>
      <c r="T10" s="22">
        <v>4</v>
      </c>
      <c r="U10" s="62"/>
      <c r="V10" s="60">
        <f t="shared" si="4"/>
        <v>55581993</v>
      </c>
      <c r="W10" s="60">
        <f t="shared" si="5"/>
        <v>1</v>
      </c>
      <c r="X10" s="60">
        <f t="shared" si="6"/>
        <v>102699979</v>
      </c>
      <c r="Y10" s="60" t="e">
        <f t="shared" si="7"/>
        <v>#REF!</v>
      </c>
      <c r="Z10" s="776" t="s">
        <v>814</v>
      </c>
    </row>
    <row r="11" spans="1:26" ht="17.25" customHeight="1">
      <c r="A11" s="25">
        <v>161</v>
      </c>
      <c r="B11" s="394" t="s">
        <v>413</v>
      </c>
      <c r="C11" s="374" t="s">
        <v>414</v>
      </c>
      <c r="D11" s="232"/>
      <c r="E11" s="81">
        <v>371</v>
      </c>
      <c r="F11" s="654">
        <v>175</v>
      </c>
      <c r="G11" s="655">
        <f t="shared" si="0"/>
        <v>546</v>
      </c>
      <c r="H11" s="348">
        <v>7</v>
      </c>
      <c r="I11" s="32">
        <f t="shared" si="1"/>
        <v>2</v>
      </c>
      <c r="J11" s="71"/>
      <c r="K11" s="81">
        <v>345</v>
      </c>
      <c r="L11" s="54">
        <v>129</v>
      </c>
      <c r="M11" s="82">
        <f t="shared" si="2"/>
        <v>474</v>
      </c>
      <c r="N11" s="39">
        <v>13</v>
      </c>
      <c r="O11" s="259"/>
      <c r="P11" s="75">
        <f t="shared" si="3"/>
        <v>716</v>
      </c>
      <c r="Q11" s="164">
        <f t="shared" si="3"/>
        <v>304</v>
      </c>
      <c r="R11" s="33">
        <f t="shared" si="3"/>
        <v>1020</v>
      </c>
      <c r="S11" s="21">
        <f t="shared" si="3"/>
        <v>20</v>
      </c>
      <c r="T11" s="22">
        <v>5</v>
      </c>
      <c r="U11" s="79"/>
      <c r="V11" s="62">
        <f t="shared" si="4"/>
        <v>54774993</v>
      </c>
      <c r="W11" s="62">
        <f t="shared" si="5"/>
        <v>2</v>
      </c>
      <c r="X11" s="60">
        <f t="shared" si="6"/>
        <v>102303980</v>
      </c>
      <c r="Y11" s="60" t="e">
        <f t="shared" si="7"/>
        <v>#REF!</v>
      </c>
      <c r="Z11" s="776" t="s">
        <v>814</v>
      </c>
    </row>
    <row r="12" spans="1:25" ht="17.25" customHeight="1">
      <c r="A12" s="23">
        <v>174</v>
      </c>
      <c r="B12" s="391" t="s">
        <v>481</v>
      </c>
      <c r="C12" s="374" t="s">
        <v>178</v>
      </c>
      <c r="D12" s="231"/>
      <c r="E12" s="81">
        <v>376</v>
      </c>
      <c r="F12" s="654">
        <v>141</v>
      </c>
      <c r="G12" s="655">
        <f t="shared" si="0"/>
        <v>517</v>
      </c>
      <c r="H12" s="348">
        <v>15</v>
      </c>
      <c r="I12" s="32">
        <f t="shared" si="1"/>
        <v>7</v>
      </c>
      <c r="J12" s="74"/>
      <c r="K12" s="81">
        <v>325</v>
      </c>
      <c r="L12" s="54">
        <v>160</v>
      </c>
      <c r="M12" s="82">
        <f t="shared" si="2"/>
        <v>485</v>
      </c>
      <c r="N12" s="39">
        <v>11</v>
      </c>
      <c r="O12" s="259"/>
      <c r="P12" s="75">
        <f t="shared" si="3"/>
        <v>701</v>
      </c>
      <c r="Q12" s="164">
        <f t="shared" si="3"/>
        <v>301</v>
      </c>
      <c r="R12" s="33">
        <f t="shared" si="3"/>
        <v>1002</v>
      </c>
      <c r="S12" s="21">
        <f t="shared" si="3"/>
        <v>26</v>
      </c>
      <c r="T12" s="22">
        <v>6</v>
      </c>
      <c r="U12" s="79"/>
      <c r="V12" s="79">
        <f t="shared" si="4"/>
        <v>51840985</v>
      </c>
      <c r="W12" s="79">
        <f t="shared" si="5"/>
        <v>7</v>
      </c>
      <c r="X12" s="60">
        <f t="shared" si="6"/>
        <v>100500974</v>
      </c>
      <c r="Y12" s="60" t="e">
        <f t="shared" si="7"/>
        <v>#REF!</v>
      </c>
    </row>
    <row r="13" spans="1:25" ht="17.25" customHeight="1">
      <c r="A13" s="23">
        <v>170</v>
      </c>
      <c r="B13" s="391" t="s">
        <v>415</v>
      </c>
      <c r="C13" s="374" t="s">
        <v>400</v>
      </c>
      <c r="D13" s="231"/>
      <c r="E13" s="81">
        <v>363</v>
      </c>
      <c r="F13" s="654">
        <v>157</v>
      </c>
      <c r="G13" s="655">
        <f t="shared" si="0"/>
        <v>520</v>
      </c>
      <c r="H13" s="348">
        <v>9</v>
      </c>
      <c r="I13" s="32">
        <f t="shared" si="1"/>
        <v>5</v>
      </c>
      <c r="J13" s="71"/>
      <c r="K13" s="81">
        <v>328</v>
      </c>
      <c r="L13" s="54">
        <v>147</v>
      </c>
      <c r="M13" s="82">
        <f t="shared" si="2"/>
        <v>475</v>
      </c>
      <c r="N13" s="39">
        <v>15</v>
      </c>
      <c r="O13" s="259"/>
      <c r="P13" s="75">
        <f t="shared" si="3"/>
        <v>691</v>
      </c>
      <c r="Q13" s="89">
        <f t="shared" si="3"/>
        <v>304</v>
      </c>
      <c r="R13" s="33">
        <f t="shared" si="3"/>
        <v>995</v>
      </c>
      <c r="S13" s="21">
        <f t="shared" si="3"/>
        <v>24</v>
      </c>
      <c r="T13" s="22">
        <v>7</v>
      </c>
      <c r="V13" s="60">
        <f t="shared" si="4"/>
        <v>52156991</v>
      </c>
      <c r="W13" s="60">
        <f t="shared" si="5"/>
        <v>5</v>
      </c>
      <c r="X13" s="60">
        <f t="shared" si="6"/>
        <v>99803976</v>
      </c>
      <c r="Y13" s="60" t="e">
        <f t="shared" si="7"/>
        <v>#REF!</v>
      </c>
    </row>
    <row r="14" spans="1:25" ht="17.25" customHeight="1">
      <c r="A14" s="25">
        <v>183</v>
      </c>
      <c r="B14" s="659" t="s">
        <v>260</v>
      </c>
      <c r="C14" s="385" t="s">
        <v>183</v>
      </c>
      <c r="D14" s="231"/>
      <c r="E14" s="81">
        <v>355</v>
      </c>
      <c r="F14" s="654">
        <v>142</v>
      </c>
      <c r="G14" s="655">
        <f t="shared" si="0"/>
        <v>497</v>
      </c>
      <c r="H14" s="348">
        <v>13</v>
      </c>
      <c r="I14" s="32">
        <f t="shared" si="1"/>
        <v>8</v>
      </c>
      <c r="J14" s="71"/>
      <c r="K14" s="161">
        <v>332</v>
      </c>
      <c r="L14" s="162">
        <v>150</v>
      </c>
      <c r="M14" s="163">
        <f t="shared" si="2"/>
        <v>482</v>
      </c>
      <c r="N14" s="29">
        <v>15</v>
      </c>
      <c r="O14" s="258"/>
      <c r="P14" s="76">
        <f t="shared" si="3"/>
        <v>687</v>
      </c>
      <c r="Q14" s="77">
        <f t="shared" si="3"/>
        <v>292</v>
      </c>
      <c r="R14" s="36">
        <f t="shared" si="3"/>
        <v>979</v>
      </c>
      <c r="S14" s="30">
        <f t="shared" si="3"/>
        <v>28</v>
      </c>
      <c r="T14" s="295">
        <v>8</v>
      </c>
      <c r="V14" s="60">
        <f t="shared" si="4"/>
        <v>49841987</v>
      </c>
      <c r="W14" s="60">
        <f t="shared" si="5"/>
        <v>8</v>
      </c>
      <c r="X14" s="60">
        <f t="shared" si="6"/>
        <v>98191972</v>
      </c>
      <c r="Y14" s="60" t="e">
        <f t="shared" si="7"/>
        <v>#REF!</v>
      </c>
    </row>
    <row r="15" spans="1:25" ht="17.25" customHeight="1">
      <c r="A15" s="23">
        <v>184</v>
      </c>
      <c r="B15" s="659" t="s">
        <v>176</v>
      </c>
      <c r="C15" s="385" t="s">
        <v>177</v>
      </c>
      <c r="D15" s="231"/>
      <c r="E15" s="81">
        <v>335</v>
      </c>
      <c r="F15" s="654">
        <v>157</v>
      </c>
      <c r="G15" s="655">
        <f aca="true" t="shared" si="8" ref="G15:G26">IF(SUM(E15,F15)&gt;0,SUM(E15,F15),"")</f>
        <v>492</v>
      </c>
      <c r="H15" s="19">
        <v>1</v>
      </c>
      <c r="I15" s="32">
        <f aca="true" t="shared" si="9" ref="I15:I34">IF(W15&gt;0,W15,"")</f>
        <v>9</v>
      </c>
      <c r="J15" s="291"/>
      <c r="K15" s="293"/>
      <c r="P15" s="60"/>
      <c r="Q15" s="60"/>
      <c r="R15" s="60"/>
      <c r="T15" s="60"/>
      <c r="V15" s="61">
        <f t="shared" si="4"/>
        <v>49356999</v>
      </c>
      <c r="W15" s="61">
        <f t="shared" si="5"/>
        <v>9</v>
      </c>
      <c r="X15" s="61">
        <f t="shared" si="6"/>
      </c>
      <c r="Y15" s="61">
        <f aca="true" t="shared" si="10" ref="Y15:Y34">IF(AND(SUM(Q15)&gt;0,ISNUMBER(S15)),RANK(X15,$X$7:$X$14,0),"")</f>
      </c>
    </row>
    <row r="16" spans="1:25" ht="17.25" customHeight="1">
      <c r="A16" s="23">
        <v>162</v>
      </c>
      <c r="B16" s="444" t="s">
        <v>651</v>
      </c>
      <c r="C16" s="656" t="s">
        <v>29</v>
      </c>
      <c r="D16" s="231"/>
      <c r="E16" s="81">
        <v>333</v>
      </c>
      <c r="F16" s="654">
        <v>156</v>
      </c>
      <c r="G16" s="655">
        <f t="shared" si="8"/>
        <v>489</v>
      </c>
      <c r="H16" s="348">
        <v>8</v>
      </c>
      <c r="I16" s="32">
        <f t="shared" si="9"/>
        <v>10</v>
      </c>
      <c r="J16" s="291"/>
      <c r="K16" s="398" t="s">
        <v>463</v>
      </c>
      <c r="P16" s="60"/>
      <c r="Q16" s="60"/>
      <c r="R16" s="60"/>
      <c r="T16" s="60"/>
      <c r="V16" s="61">
        <f t="shared" si="4"/>
        <v>49055992</v>
      </c>
      <c r="W16" s="61">
        <f t="shared" si="5"/>
        <v>10</v>
      </c>
      <c r="X16" s="61">
        <f t="shared" si="6"/>
      </c>
      <c r="Y16" s="61">
        <f t="shared" si="10"/>
      </c>
    </row>
    <row r="17" spans="1:25" ht="17.25" customHeight="1">
      <c r="A17" s="25">
        <v>157</v>
      </c>
      <c r="B17" s="394" t="s">
        <v>381</v>
      </c>
      <c r="C17" s="374" t="s">
        <v>382</v>
      </c>
      <c r="D17" s="231"/>
      <c r="E17" s="81">
        <v>339</v>
      </c>
      <c r="F17" s="654">
        <v>145</v>
      </c>
      <c r="G17" s="655">
        <f t="shared" si="8"/>
        <v>484</v>
      </c>
      <c r="H17" s="348">
        <v>14</v>
      </c>
      <c r="I17" s="32">
        <f t="shared" si="9"/>
        <v>11</v>
      </c>
      <c r="J17" s="291"/>
      <c r="K17" s="399" t="s">
        <v>464</v>
      </c>
      <c r="L17" s="338"/>
      <c r="V17" s="61">
        <f t="shared" si="4"/>
        <v>48544986</v>
      </c>
      <c r="W17" s="61">
        <f t="shared" si="5"/>
        <v>11</v>
      </c>
      <c r="X17" s="61">
        <f t="shared" si="6"/>
      </c>
      <c r="Y17" s="61">
        <f t="shared" si="10"/>
      </c>
    </row>
    <row r="18" spans="1:28" ht="17.25" customHeight="1">
      <c r="A18" s="23">
        <v>158</v>
      </c>
      <c r="B18" s="394" t="s">
        <v>383</v>
      </c>
      <c r="C18" s="374" t="s">
        <v>384</v>
      </c>
      <c r="D18" s="231"/>
      <c r="E18" s="81">
        <v>338</v>
      </c>
      <c r="F18" s="654">
        <v>145</v>
      </c>
      <c r="G18" s="655">
        <f t="shared" si="8"/>
        <v>483</v>
      </c>
      <c r="H18" s="348">
        <v>13</v>
      </c>
      <c r="I18" s="20">
        <f t="shared" si="9"/>
        <v>12</v>
      </c>
      <c r="J18" s="291"/>
      <c r="K18" s="293"/>
      <c r="V18" s="61">
        <f t="shared" si="4"/>
        <v>48444987</v>
      </c>
      <c r="W18" s="61">
        <f t="shared" si="5"/>
        <v>12</v>
      </c>
      <c r="X18" s="61">
        <f t="shared" si="6"/>
      </c>
      <c r="Y18" s="61">
        <f t="shared" si="10"/>
      </c>
      <c r="AA18" s="394" t="s">
        <v>248</v>
      </c>
      <c r="AB18" s="403" t="s">
        <v>397</v>
      </c>
    </row>
    <row r="19" spans="1:28" ht="17.25" customHeight="1">
      <c r="A19" s="23">
        <v>171</v>
      </c>
      <c r="B19" s="426" t="s">
        <v>658</v>
      </c>
      <c r="C19" s="427" t="s">
        <v>408</v>
      </c>
      <c r="D19" s="231"/>
      <c r="E19" s="81">
        <v>333</v>
      </c>
      <c r="F19" s="654">
        <v>147</v>
      </c>
      <c r="G19" s="655">
        <f t="shared" si="8"/>
        <v>480</v>
      </c>
      <c r="H19" s="348">
        <v>17</v>
      </c>
      <c r="I19" s="32">
        <f t="shared" si="9"/>
        <v>13</v>
      </c>
      <c r="J19" s="291"/>
      <c r="K19" s="454" t="s">
        <v>718</v>
      </c>
      <c r="V19" s="61">
        <f t="shared" si="4"/>
        <v>48146983</v>
      </c>
      <c r="W19" s="61">
        <f t="shared" si="5"/>
        <v>13</v>
      </c>
      <c r="X19" s="61">
        <f t="shared" si="6"/>
      </c>
      <c r="Y19" s="61">
        <f t="shared" si="10"/>
      </c>
      <c r="AA19" s="391" t="s">
        <v>255</v>
      </c>
      <c r="AB19" s="403" t="s">
        <v>397</v>
      </c>
    </row>
    <row r="20" spans="1:28" ht="17.25" customHeight="1">
      <c r="A20" s="25">
        <v>165</v>
      </c>
      <c r="B20" s="390" t="s">
        <v>327</v>
      </c>
      <c r="C20" s="374" t="s">
        <v>328</v>
      </c>
      <c r="D20" s="233"/>
      <c r="E20" s="107">
        <v>340</v>
      </c>
      <c r="F20" s="660">
        <v>118</v>
      </c>
      <c r="G20" s="661">
        <f t="shared" si="8"/>
        <v>458</v>
      </c>
      <c r="H20" s="348">
        <v>17</v>
      </c>
      <c r="I20" s="32">
        <f t="shared" si="9"/>
        <v>14</v>
      </c>
      <c r="J20" s="291"/>
      <c r="K20" s="293"/>
      <c r="V20" s="61">
        <f t="shared" si="4"/>
        <v>45917983</v>
      </c>
      <c r="W20" s="61">
        <f t="shared" si="5"/>
        <v>14</v>
      </c>
      <c r="X20" s="61">
        <f t="shared" si="6"/>
      </c>
      <c r="Y20" s="61">
        <f t="shared" si="10"/>
      </c>
      <c r="AA20" s="394" t="s">
        <v>256</v>
      </c>
      <c r="AB20" s="403" t="s">
        <v>397</v>
      </c>
    </row>
    <row r="21" spans="1:25" ht="17.25" customHeight="1">
      <c r="A21" s="23">
        <v>163</v>
      </c>
      <c r="B21" s="394" t="s">
        <v>448</v>
      </c>
      <c r="C21" s="374" t="s">
        <v>449</v>
      </c>
      <c r="D21" s="231"/>
      <c r="E21" s="81">
        <v>313</v>
      </c>
      <c r="F21" s="654">
        <v>136</v>
      </c>
      <c r="G21" s="655">
        <f t="shared" si="8"/>
        <v>449</v>
      </c>
      <c r="H21" s="348">
        <v>14</v>
      </c>
      <c r="I21" s="32">
        <f t="shared" si="9"/>
        <v>15</v>
      </c>
      <c r="J21" s="291"/>
      <c r="K21" s="455" t="s">
        <v>719</v>
      </c>
      <c r="V21" s="61">
        <f t="shared" si="4"/>
        <v>45035986</v>
      </c>
      <c r="W21" s="61">
        <f t="shared" si="5"/>
        <v>15</v>
      </c>
      <c r="X21" s="61">
        <f t="shared" si="6"/>
      </c>
      <c r="Y21" s="61">
        <f t="shared" si="10"/>
      </c>
    </row>
    <row r="22" spans="1:25" ht="17.25" customHeight="1">
      <c r="A22" s="23">
        <v>169</v>
      </c>
      <c r="B22" s="391" t="s">
        <v>387</v>
      </c>
      <c r="C22" s="374" t="s">
        <v>379</v>
      </c>
      <c r="D22" s="231"/>
      <c r="E22" s="81">
        <v>327</v>
      </c>
      <c r="F22" s="654">
        <v>122</v>
      </c>
      <c r="G22" s="655">
        <f t="shared" si="8"/>
        <v>449</v>
      </c>
      <c r="H22" s="348">
        <v>20</v>
      </c>
      <c r="I22" s="32">
        <f t="shared" si="9"/>
        <v>16</v>
      </c>
      <c r="J22" s="291"/>
      <c r="K22" s="293"/>
      <c r="V22" s="61">
        <f t="shared" si="4"/>
        <v>45021980</v>
      </c>
      <c r="W22" s="61">
        <f t="shared" si="5"/>
        <v>16</v>
      </c>
      <c r="X22" s="61">
        <f t="shared" si="6"/>
      </c>
      <c r="Y22" s="61">
        <f t="shared" si="10"/>
      </c>
    </row>
    <row r="23" spans="1:25" ht="17.25" customHeight="1">
      <c r="A23" s="25">
        <v>173</v>
      </c>
      <c r="B23" s="394" t="s">
        <v>452</v>
      </c>
      <c r="C23" s="374" t="s">
        <v>283</v>
      </c>
      <c r="D23" s="231"/>
      <c r="E23" s="81">
        <v>320</v>
      </c>
      <c r="F23" s="654">
        <v>124</v>
      </c>
      <c r="G23" s="655">
        <f t="shared" si="8"/>
        <v>444</v>
      </c>
      <c r="H23" s="348">
        <v>19</v>
      </c>
      <c r="I23" s="32">
        <f t="shared" si="9"/>
        <v>17</v>
      </c>
      <c r="J23" s="292"/>
      <c r="K23" s="293"/>
      <c r="U23" s="61"/>
      <c r="V23" s="61">
        <f t="shared" si="4"/>
        <v>44523981</v>
      </c>
      <c r="W23" s="61">
        <f t="shared" si="5"/>
        <v>17</v>
      </c>
      <c r="X23" s="61" t="e">
        <f>IF(AND(SUM(#REF!)&gt;0,ISNUMBER(#REF!)),100000*#REF!+1000*#REF!-#REF!,"")</f>
        <v>#REF!</v>
      </c>
      <c r="Y23" s="61" t="e">
        <f>IF(AND(SUM(#REF!)&gt;0,ISNUMBER(#REF!)),RANK(X23,$X$7:$X$14,0),"")</f>
        <v>#REF!</v>
      </c>
    </row>
    <row r="24" spans="1:25" ht="17.25" customHeight="1">
      <c r="A24" s="25">
        <v>172</v>
      </c>
      <c r="B24" s="391" t="s">
        <v>450</v>
      </c>
      <c r="C24" s="662" t="s">
        <v>451</v>
      </c>
      <c r="D24" s="231"/>
      <c r="E24" s="81">
        <v>317</v>
      </c>
      <c r="F24" s="654">
        <v>120</v>
      </c>
      <c r="G24" s="663">
        <f t="shared" si="8"/>
        <v>437</v>
      </c>
      <c r="H24" s="348">
        <v>15</v>
      </c>
      <c r="I24" s="32">
        <f t="shared" si="9"/>
        <v>18</v>
      </c>
      <c r="J24" s="292"/>
      <c r="K24" s="293"/>
      <c r="U24" s="61"/>
      <c r="V24" s="61">
        <f t="shared" si="4"/>
        <v>43819985</v>
      </c>
      <c r="W24" s="61">
        <f t="shared" si="5"/>
        <v>18</v>
      </c>
      <c r="X24" s="61" t="e">
        <f>IF(AND(SUM(#REF!)&gt;0,ISNUMBER(#REF!)),100000*#REF!+1000*#REF!-#REF!,"")</f>
        <v>#REF!</v>
      </c>
      <c r="Y24" s="61" t="e">
        <f>IF(AND(SUM(#REF!)&gt;0,ISNUMBER(#REF!)),RANK(X24,$X$7:$X$14,0),"")</f>
        <v>#REF!</v>
      </c>
    </row>
    <row r="25" spans="1:25" ht="17.25" customHeight="1">
      <c r="A25" s="23">
        <v>167</v>
      </c>
      <c r="B25" s="664" t="s">
        <v>661</v>
      </c>
      <c r="C25" s="656" t="s">
        <v>319</v>
      </c>
      <c r="D25" s="231"/>
      <c r="E25" s="81">
        <v>317</v>
      </c>
      <c r="F25" s="654">
        <v>114</v>
      </c>
      <c r="G25" s="655">
        <f t="shared" si="8"/>
        <v>431</v>
      </c>
      <c r="H25" s="348">
        <v>20</v>
      </c>
      <c r="I25" s="32">
        <f t="shared" si="9"/>
        <v>19</v>
      </c>
      <c r="J25" s="292"/>
      <c r="K25" s="316"/>
      <c r="L25" s="126"/>
      <c r="M25" s="126"/>
      <c r="N25" s="126"/>
      <c r="O25" s="126"/>
      <c r="P25" s="126"/>
      <c r="Q25" s="126"/>
      <c r="R25" s="126"/>
      <c r="S25" s="126"/>
      <c r="T25" s="126"/>
      <c r="U25" s="61"/>
      <c r="V25" s="61">
        <f t="shared" si="4"/>
        <v>43213980</v>
      </c>
      <c r="W25" s="61">
        <f t="shared" si="5"/>
        <v>19</v>
      </c>
      <c r="X25" s="61">
        <f t="shared" si="6"/>
      </c>
      <c r="Y25" s="61">
        <f t="shared" si="10"/>
      </c>
    </row>
    <row r="26" spans="1:29" ht="17.25" customHeight="1">
      <c r="A26" s="27">
        <v>175</v>
      </c>
      <c r="B26" s="665" t="s">
        <v>482</v>
      </c>
      <c r="C26" s="666" t="s">
        <v>476</v>
      </c>
      <c r="D26" s="306"/>
      <c r="E26" s="161">
        <v>317</v>
      </c>
      <c r="F26" s="667">
        <v>112</v>
      </c>
      <c r="G26" s="668">
        <f t="shared" si="8"/>
        <v>429</v>
      </c>
      <c r="H26" s="669">
        <v>16</v>
      </c>
      <c r="I26" s="132">
        <f t="shared" si="9"/>
        <v>20</v>
      </c>
      <c r="J26" s="292"/>
      <c r="K26" s="316"/>
      <c r="L26" s="126"/>
      <c r="M26" s="126"/>
      <c r="N26" s="126"/>
      <c r="U26" s="61"/>
      <c r="V26" s="61">
        <f t="shared" si="4"/>
        <v>43011984</v>
      </c>
      <c r="W26" s="61">
        <f t="shared" si="5"/>
        <v>20</v>
      </c>
      <c r="X26" s="61">
        <f t="shared" si="6"/>
      </c>
      <c r="Y26" s="61">
        <f t="shared" si="10"/>
      </c>
      <c r="AA26" s="391" t="s">
        <v>232</v>
      </c>
      <c r="AC26" s="403" t="s">
        <v>397</v>
      </c>
    </row>
    <row r="27" spans="1:29" ht="17.25" customHeight="1">
      <c r="A27" s="23">
        <v>159</v>
      </c>
      <c r="B27" s="394" t="s">
        <v>385</v>
      </c>
      <c r="C27" s="374" t="s">
        <v>29</v>
      </c>
      <c r="D27" s="231"/>
      <c r="E27" s="481" t="s">
        <v>776</v>
      </c>
      <c r="F27" s="654"/>
      <c r="G27" s="655">
        <f>IF(SUM(E34,F27)&gt;0,SUM(E34,F27),"")</f>
      </c>
      <c r="H27" s="348"/>
      <c r="I27" s="429">
        <f t="shared" si="9"/>
      </c>
      <c r="J27" s="292"/>
      <c r="K27" s="293"/>
      <c r="U27" s="61"/>
      <c r="V27" s="61">
        <f t="shared" si="4"/>
      </c>
      <c r="W27" s="61">
        <f t="shared" si="5"/>
      </c>
      <c r="X27" s="61">
        <f t="shared" si="6"/>
      </c>
      <c r="Y27" s="61">
        <f t="shared" si="10"/>
      </c>
      <c r="AA27" s="391" t="s">
        <v>232</v>
      </c>
      <c r="AC27" s="403" t="s">
        <v>397</v>
      </c>
    </row>
    <row r="28" spans="1:25" ht="17.25" customHeight="1">
      <c r="A28" s="23">
        <v>176</v>
      </c>
      <c r="B28" s="426" t="s">
        <v>662</v>
      </c>
      <c r="C28" s="427" t="s">
        <v>663</v>
      </c>
      <c r="D28" s="231"/>
      <c r="E28" s="670" t="s">
        <v>815</v>
      </c>
      <c r="F28" s="654"/>
      <c r="G28" s="655">
        <f>IF(SUM(E29,F28)&gt;0,SUM(E29,F28),"")</f>
      </c>
      <c r="H28" s="348"/>
      <c r="I28" s="32">
        <f t="shared" si="9"/>
      </c>
      <c r="J28" s="292"/>
      <c r="K28" s="293"/>
      <c r="U28" s="61"/>
      <c r="V28" s="61">
        <f t="shared" si="4"/>
      </c>
      <c r="W28" s="61">
        <f t="shared" si="5"/>
      </c>
      <c r="X28" s="61">
        <f t="shared" si="6"/>
      </c>
      <c r="Y28" s="61">
        <f t="shared" si="10"/>
      </c>
    </row>
    <row r="29" spans="1:25" ht="17.25" customHeight="1">
      <c r="A29" s="23">
        <v>179</v>
      </c>
      <c r="B29" s="391" t="s">
        <v>655</v>
      </c>
      <c r="C29" s="374" t="s">
        <v>346</v>
      </c>
      <c r="D29" s="231"/>
      <c r="E29" s="670"/>
      <c r="F29" s="654"/>
      <c r="G29" s="655">
        <f>IF(SUM(E30,F29)&gt;0,SUM(E30,F29),"")</f>
      </c>
      <c r="H29" s="348"/>
      <c r="I29" s="32">
        <f t="shared" si="9"/>
      </c>
      <c r="J29" s="292"/>
      <c r="K29" s="293"/>
      <c r="U29" s="61"/>
      <c r="V29" s="61">
        <f t="shared" si="4"/>
      </c>
      <c r="W29" s="61">
        <f t="shared" si="5"/>
      </c>
      <c r="X29" s="61">
        <f t="shared" si="6"/>
      </c>
      <c r="Y29" s="61">
        <f t="shared" si="10"/>
      </c>
    </row>
    <row r="30" spans="1:25" ht="17.25" customHeight="1">
      <c r="A30" s="23">
        <v>180</v>
      </c>
      <c r="B30" s="391" t="s">
        <v>656</v>
      </c>
      <c r="C30" s="374" t="s">
        <v>29</v>
      </c>
      <c r="D30" s="231"/>
      <c r="E30" s="670" t="s">
        <v>815</v>
      </c>
      <c r="F30" s="654"/>
      <c r="G30" s="655"/>
      <c r="H30" s="348"/>
      <c r="I30" s="32">
        <f t="shared" si="9"/>
      </c>
      <c r="J30" s="291"/>
      <c r="K30" s="293"/>
      <c r="V30" s="61">
        <f t="shared" si="4"/>
      </c>
      <c r="W30" s="61">
        <f t="shared" si="5"/>
      </c>
      <c r="X30" s="61">
        <f t="shared" si="6"/>
      </c>
      <c r="Y30" s="61">
        <f t="shared" si="10"/>
      </c>
    </row>
    <row r="31" spans="1:25" ht="17.25" customHeight="1">
      <c r="A31" s="23">
        <v>182</v>
      </c>
      <c r="B31" s="391" t="s">
        <v>659</v>
      </c>
      <c r="C31" s="379" t="s">
        <v>29</v>
      </c>
      <c r="D31" s="231"/>
      <c r="E31" s="670" t="s">
        <v>815</v>
      </c>
      <c r="F31" s="654"/>
      <c r="G31" s="655">
        <f>IF(SUM(E31,F31)&gt;0,SUM(E31,F31),"")</f>
      </c>
      <c r="H31" s="348"/>
      <c r="I31" s="32">
        <f t="shared" si="9"/>
      </c>
      <c r="J31" s="291"/>
      <c r="K31" s="293"/>
      <c r="V31" s="61">
        <f t="shared" si="4"/>
      </c>
      <c r="W31" s="61">
        <f t="shared" si="5"/>
      </c>
      <c r="X31" s="61">
        <f t="shared" si="6"/>
      </c>
      <c r="Y31" s="61">
        <f t="shared" si="10"/>
      </c>
    </row>
    <row r="32" spans="1:25" ht="17.25" customHeight="1">
      <c r="A32" s="25">
        <v>160</v>
      </c>
      <c r="B32" s="394" t="s">
        <v>412</v>
      </c>
      <c r="C32" s="374" t="s">
        <v>392</v>
      </c>
      <c r="D32" s="231"/>
      <c r="E32" s="481" t="s">
        <v>776</v>
      </c>
      <c r="F32" s="60"/>
      <c r="G32" s="60"/>
      <c r="H32" s="60"/>
      <c r="I32" s="32">
        <f t="shared" si="9"/>
      </c>
      <c r="J32" s="291"/>
      <c r="K32" s="293"/>
      <c r="V32" s="61">
        <f t="shared" si="4"/>
      </c>
      <c r="W32" s="61">
        <f t="shared" si="5"/>
      </c>
      <c r="X32" s="61">
        <f t="shared" si="6"/>
      </c>
      <c r="Y32" s="61">
        <f t="shared" si="10"/>
      </c>
    </row>
    <row r="33" spans="1:25" ht="17.25" customHeight="1">
      <c r="A33" s="23">
        <v>177</v>
      </c>
      <c r="B33" s="475" t="s">
        <v>664</v>
      </c>
      <c r="C33" s="476" t="s">
        <v>343</v>
      </c>
      <c r="D33" s="231">
        <v>0.5694444444444444</v>
      </c>
      <c r="E33" s="81" t="s">
        <v>775</v>
      </c>
      <c r="F33" s="61"/>
      <c r="G33" s="61"/>
      <c r="H33" s="61"/>
      <c r="I33" s="32">
        <f t="shared" si="9"/>
      </c>
      <c r="J33" s="291"/>
      <c r="K33" s="293"/>
      <c r="V33" s="61">
        <f t="shared" si="4"/>
      </c>
      <c r="W33" s="61">
        <f t="shared" si="5"/>
      </c>
      <c r="X33" s="61">
        <f t="shared" si="6"/>
      </c>
      <c r="Y33" s="61">
        <f t="shared" si="10"/>
      </c>
    </row>
    <row r="34" spans="1:25" s="61" customFormat="1" ht="17.25" customHeight="1">
      <c r="A34" s="25">
        <v>178</v>
      </c>
      <c r="B34" s="391" t="s">
        <v>654</v>
      </c>
      <c r="C34" s="374" t="s">
        <v>444</v>
      </c>
      <c r="D34" s="231"/>
      <c r="E34" s="481" t="s">
        <v>776</v>
      </c>
      <c r="F34" s="654"/>
      <c r="G34" s="655"/>
      <c r="H34" s="348"/>
      <c r="I34" s="269">
        <f t="shared" si="9"/>
      </c>
      <c r="J34" s="291"/>
      <c r="K34" s="293"/>
      <c r="L34" s="65"/>
      <c r="M34" s="65"/>
      <c r="N34" s="65"/>
      <c r="O34" s="65"/>
      <c r="P34" s="65"/>
      <c r="Q34" s="65"/>
      <c r="R34" s="65"/>
      <c r="S34" s="65"/>
      <c r="T34" s="65"/>
      <c r="U34" s="60"/>
      <c r="V34" s="61">
        <f t="shared" si="4"/>
      </c>
      <c r="W34" s="61">
        <f t="shared" si="5"/>
      </c>
      <c r="X34" s="61">
        <f t="shared" si="6"/>
      </c>
      <c r="Y34" s="61">
        <f t="shared" si="10"/>
      </c>
    </row>
    <row r="35" spans="4:20" ht="12.75">
      <c r="D35" s="263"/>
      <c r="T35" s="60"/>
    </row>
    <row r="36" spans="2:20" ht="14.25" customHeight="1">
      <c r="B36" s="439" t="s">
        <v>669</v>
      </c>
      <c r="C36" s="439"/>
      <c r="D36" s="263"/>
      <c r="S36" s="60"/>
      <c r="T36" s="60"/>
    </row>
    <row r="37" spans="2:20" ht="14.25" customHeight="1">
      <c r="B37" s="439" t="s">
        <v>670</v>
      </c>
      <c r="C37" s="439"/>
      <c r="D37" s="69"/>
      <c r="T37" s="60"/>
    </row>
    <row r="38" spans="2:20" ht="14.25" customHeight="1" thickBot="1">
      <c r="B38" s="439"/>
      <c r="C38" s="439"/>
      <c r="D38" s="69"/>
      <c r="T38" s="60"/>
    </row>
    <row r="39" spans="2:3" ht="17.25" thickBot="1" thickTop="1">
      <c r="B39" s="441" t="s">
        <v>800</v>
      </c>
      <c r="C39" s="442"/>
    </row>
  </sheetData>
  <sheetProtection/>
  <conditionalFormatting sqref="O7:O14 I7:I34">
    <cfRule type="cellIs" priority="100" dxfId="1" operator="between" stopIfTrue="1">
      <formula>1</formula>
      <formula>8</formula>
    </cfRule>
    <cfRule type="cellIs" priority="101" dxfId="0" operator="greaterThanOrEqual" stopIfTrue="1">
      <formula>9</formula>
    </cfRule>
  </conditionalFormatting>
  <conditionalFormatting sqref="T7:T14">
    <cfRule type="cellIs" priority="102" dxfId="76" operator="between" stopIfTrue="1">
      <formula>1</formula>
      <formula>3</formula>
    </cfRule>
    <cfRule type="cellIs" priority="103" dxfId="0" operator="between" stopIfTrue="1">
      <formula>4</formula>
      <formula>6</formula>
    </cfRule>
  </conditionalFormatting>
  <conditionalFormatting sqref="N7:N14">
    <cfRule type="cellIs" priority="108" dxfId="2" operator="equal" stopIfTrue="1">
      <formula>0</formula>
    </cfRule>
  </conditionalFormatting>
  <conditionalFormatting sqref="Q13:Q14">
    <cfRule type="cellIs" priority="115" dxfId="2" operator="greaterThanOrEqual" stopIfTrue="1">
      <formula>300</formula>
    </cfRule>
    <cfRule type="cellIs" priority="116" dxfId="1" operator="greaterThanOrEqual" stopIfTrue="1">
      <formula>250</formula>
    </cfRule>
  </conditionalFormatting>
  <conditionalFormatting sqref="P13:P14">
    <cfRule type="cellIs" priority="117" dxfId="2" operator="greaterThanOrEqual" stopIfTrue="1">
      <formula>600</formula>
    </cfRule>
    <cfRule type="cellIs" priority="118" dxfId="1" operator="greaterThanOrEqual" stopIfTrue="1">
      <formula>550</formula>
    </cfRule>
  </conditionalFormatting>
  <conditionalFormatting sqref="M7:M14">
    <cfRule type="cellIs" priority="74" dxfId="0" operator="lessThan" stopIfTrue="1">
      <formula>500</formula>
    </cfRule>
    <cfRule type="cellIs" priority="75" dxfId="1" operator="between" stopIfTrue="1">
      <formula>501</formula>
      <formula>549</formula>
    </cfRule>
    <cfRule type="cellIs" priority="76" dxfId="2" operator="greaterThanOrEqual" stopIfTrue="1">
      <formula>550</formula>
    </cfRule>
  </conditionalFormatting>
  <conditionalFormatting sqref="L7:L14">
    <cfRule type="cellIs" priority="77" dxfId="0" operator="lessThan" stopIfTrue="1">
      <formula>140</formula>
    </cfRule>
    <cfRule type="cellIs" priority="78" dxfId="1" operator="between" stopIfTrue="1">
      <formula>140</formula>
      <formula>199</formula>
    </cfRule>
    <cfRule type="cellIs" priority="79" dxfId="2" operator="greaterThanOrEqual" stopIfTrue="1">
      <formula>200</formula>
    </cfRule>
  </conditionalFormatting>
  <conditionalFormatting sqref="K7:K14">
    <cfRule type="cellIs" priority="71" dxfId="0" operator="lessThan" stopIfTrue="1">
      <formula>360</formula>
    </cfRule>
    <cfRule type="cellIs" priority="72" dxfId="12" operator="between" stopIfTrue="1">
      <formula>360</formula>
      <formula>399</formula>
    </cfRule>
    <cfRule type="cellIs" priority="73" dxfId="11" operator="greaterThanOrEqual" stopIfTrue="1">
      <formula>400</formula>
    </cfRule>
  </conditionalFormatting>
  <conditionalFormatting sqref="R7">
    <cfRule type="cellIs" priority="65" dxfId="2" operator="greaterThanOrEqual" stopIfTrue="1">
      <formula>1100</formula>
    </cfRule>
    <cfRule type="cellIs" priority="66" dxfId="1" operator="between" stopIfTrue="1">
      <formula>1000</formula>
      <formula>1099</formula>
    </cfRule>
  </conditionalFormatting>
  <conditionalFormatting sqref="Q7">
    <cfRule type="cellIs" priority="67" dxfId="2" operator="greaterThanOrEqual" stopIfTrue="1">
      <formula>400</formula>
    </cfRule>
    <cfRule type="cellIs" priority="68" dxfId="1" operator="between" stopIfTrue="1">
      <formula>280</formula>
      <formula>399</formula>
    </cfRule>
  </conditionalFormatting>
  <conditionalFormatting sqref="P7">
    <cfRule type="cellIs" priority="69" dxfId="2" operator="greaterThanOrEqual" stopIfTrue="1">
      <formula>800</formula>
    </cfRule>
    <cfRule type="cellIs" priority="70" dxfId="1" operator="between" stopIfTrue="1">
      <formula>720</formula>
      <formula>799</formula>
    </cfRule>
  </conditionalFormatting>
  <conditionalFormatting sqref="P7">
    <cfRule type="cellIs" priority="64" dxfId="0" operator="lessThan" stopIfTrue="1">
      <formula>720</formula>
    </cfRule>
  </conditionalFormatting>
  <conditionalFormatting sqref="Q7">
    <cfRule type="cellIs" priority="63" dxfId="0" operator="lessThan" stopIfTrue="1">
      <formula>280</formula>
    </cfRule>
  </conditionalFormatting>
  <conditionalFormatting sqref="R7">
    <cfRule type="cellIs" priority="62" dxfId="0" operator="lessThan" stopIfTrue="1">
      <formula>1000</formula>
    </cfRule>
  </conditionalFormatting>
  <conditionalFormatting sqref="R8">
    <cfRule type="cellIs" priority="56" dxfId="2" operator="greaterThanOrEqual" stopIfTrue="1">
      <formula>1100</formula>
    </cfRule>
    <cfRule type="cellIs" priority="57" dxfId="1" operator="between" stopIfTrue="1">
      <formula>1000</formula>
      <formula>1099</formula>
    </cfRule>
  </conditionalFormatting>
  <conditionalFormatting sqref="Q8">
    <cfRule type="cellIs" priority="58" dxfId="2" operator="greaterThanOrEqual" stopIfTrue="1">
      <formula>400</formula>
    </cfRule>
    <cfRule type="cellIs" priority="59" dxfId="1" operator="between" stopIfTrue="1">
      <formula>280</formula>
      <formula>399</formula>
    </cfRule>
  </conditionalFormatting>
  <conditionalFormatting sqref="P8">
    <cfRule type="cellIs" priority="60" dxfId="2" operator="greaterThanOrEqual" stopIfTrue="1">
      <formula>800</formula>
    </cfRule>
    <cfRule type="cellIs" priority="61" dxfId="1" operator="between" stopIfTrue="1">
      <formula>720</formula>
      <formula>799</formula>
    </cfRule>
  </conditionalFormatting>
  <conditionalFormatting sqref="P8">
    <cfRule type="cellIs" priority="55" dxfId="0" operator="lessThan" stopIfTrue="1">
      <formula>720</formula>
    </cfRule>
  </conditionalFormatting>
  <conditionalFormatting sqref="Q8">
    <cfRule type="cellIs" priority="54" dxfId="0" operator="lessThan" stopIfTrue="1">
      <formula>280</formula>
    </cfRule>
  </conditionalFormatting>
  <conditionalFormatting sqref="R8">
    <cfRule type="cellIs" priority="53" dxfId="0" operator="lessThan" stopIfTrue="1">
      <formula>1000</formula>
    </cfRule>
  </conditionalFormatting>
  <conditionalFormatting sqref="R9:R12">
    <cfRule type="cellIs" priority="47" dxfId="2" operator="greaterThanOrEqual" stopIfTrue="1">
      <formula>1100</formula>
    </cfRule>
    <cfRule type="cellIs" priority="48" dxfId="1" operator="between" stopIfTrue="1">
      <formula>1000</formula>
      <formula>1099</formula>
    </cfRule>
  </conditionalFormatting>
  <conditionalFormatting sqref="Q9:Q12">
    <cfRule type="cellIs" priority="49" dxfId="2" operator="greaterThanOrEqual" stopIfTrue="1">
      <formula>400</formula>
    </cfRule>
    <cfRule type="cellIs" priority="50" dxfId="1" operator="between" stopIfTrue="1">
      <formula>280</formula>
      <formula>399</formula>
    </cfRule>
  </conditionalFormatting>
  <conditionalFormatting sqref="P9:P12">
    <cfRule type="cellIs" priority="51" dxfId="2" operator="greaterThanOrEqual" stopIfTrue="1">
      <formula>800</formula>
    </cfRule>
    <cfRule type="cellIs" priority="52" dxfId="1" operator="between" stopIfTrue="1">
      <formula>720</formula>
      <formula>799</formula>
    </cfRule>
  </conditionalFormatting>
  <conditionalFormatting sqref="P9:P12">
    <cfRule type="cellIs" priority="46" dxfId="0" operator="lessThan" stopIfTrue="1">
      <formula>720</formula>
    </cfRule>
  </conditionalFormatting>
  <conditionalFormatting sqref="Q9:Q12">
    <cfRule type="cellIs" priority="45" dxfId="0" operator="lessThan" stopIfTrue="1">
      <formula>280</formula>
    </cfRule>
  </conditionalFormatting>
  <conditionalFormatting sqref="R9:R12">
    <cfRule type="cellIs" priority="44" dxfId="0" operator="lessThan" stopIfTrue="1">
      <formula>1000</formula>
    </cfRule>
  </conditionalFormatting>
  <conditionalFormatting sqref="K7:L14 N7:N14">
    <cfRule type="cellIs" priority="43" dxfId="10" operator="equal" stopIfTrue="1">
      <formula>""</formula>
    </cfRule>
  </conditionalFormatting>
  <conditionalFormatting sqref="S7:S14">
    <cfRule type="cellIs" priority="33" dxfId="2" operator="equal" stopIfTrue="1">
      <formula>0</formula>
    </cfRule>
  </conditionalFormatting>
  <conditionalFormatting sqref="H7:H23 H34 H25:H31">
    <cfRule type="cellIs" priority="32" dxfId="2" operator="equal" stopIfTrue="1">
      <formula>0</formula>
    </cfRule>
  </conditionalFormatting>
  <conditionalFormatting sqref="G7:G23 G34 G25:G31">
    <cfRule type="cellIs" priority="29" dxfId="0" operator="lessThan" stopIfTrue="1">
      <formula>500</formula>
    </cfRule>
    <cfRule type="cellIs" priority="30" dxfId="1" operator="between" stopIfTrue="1">
      <formula>501</formula>
      <formula>549</formula>
    </cfRule>
    <cfRule type="cellIs" priority="31" dxfId="2" operator="greaterThanOrEqual" stopIfTrue="1">
      <formula>550</formula>
    </cfRule>
  </conditionalFormatting>
  <conditionalFormatting sqref="F7:F23 F34 F25:F31">
    <cfRule type="cellIs" priority="26" dxfId="0" operator="lessThan" stopIfTrue="1">
      <formula>140</formula>
    </cfRule>
    <cfRule type="cellIs" priority="27" dxfId="1" operator="between" stopIfTrue="1">
      <formula>140</formula>
      <formula>199</formula>
    </cfRule>
    <cfRule type="cellIs" priority="28" dxfId="2" operator="greaterThanOrEqual" stopIfTrue="1">
      <formula>200</formula>
    </cfRule>
  </conditionalFormatting>
  <conditionalFormatting sqref="E7:E23 E25:E26 E32:E34">
    <cfRule type="cellIs" priority="23" dxfId="0" operator="lessThan" stopIfTrue="1">
      <formula>360</formula>
    </cfRule>
    <cfRule type="cellIs" priority="24" dxfId="12" operator="between" stopIfTrue="1">
      <formula>360</formula>
      <formula>399</formula>
    </cfRule>
    <cfRule type="cellIs" priority="25" dxfId="11" operator="greaterThanOrEqual" stopIfTrue="1">
      <formula>400</formula>
    </cfRule>
  </conditionalFormatting>
  <conditionalFormatting sqref="E7:F23 H7:H23 E25:F26 H34 F34 E32:E34 F27:F31 H25:H31">
    <cfRule type="cellIs" priority="22" dxfId="10" operator="equal" stopIfTrue="1">
      <formula>""</formula>
    </cfRule>
  </conditionalFormatting>
  <conditionalFormatting sqref="E24:F24 H24">
    <cfRule type="cellIs" priority="11" dxfId="10" operator="equal" stopIfTrue="1">
      <formula>""</formula>
    </cfRule>
  </conditionalFormatting>
  <conditionalFormatting sqref="H24">
    <cfRule type="cellIs" priority="21" dxfId="2" operator="equal" stopIfTrue="1">
      <formula>0</formula>
    </cfRule>
  </conditionalFormatting>
  <conditionalFormatting sqref="G24">
    <cfRule type="cellIs" priority="18" dxfId="0" operator="lessThan" stopIfTrue="1">
      <formula>500</formula>
    </cfRule>
    <cfRule type="cellIs" priority="19" dxfId="1" operator="between" stopIfTrue="1">
      <formula>501</formula>
      <formula>549</formula>
    </cfRule>
    <cfRule type="cellIs" priority="20" dxfId="2" operator="greaterThanOrEqual" stopIfTrue="1">
      <formula>550</formula>
    </cfRule>
  </conditionalFormatting>
  <conditionalFormatting sqref="F24">
    <cfRule type="cellIs" priority="15" dxfId="0" operator="lessThan" stopIfTrue="1">
      <formula>140</formula>
    </cfRule>
    <cfRule type="cellIs" priority="16" dxfId="1" operator="between" stopIfTrue="1">
      <formula>140</formula>
      <formula>199</formula>
    </cfRule>
    <cfRule type="cellIs" priority="17" dxfId="2" operator="greaterThanOrEqual" stopIfTrue="1">
      <formula>200</formula>
    </cfRule>
  </conditionalFormatting>
  <conditionalFormatting sqref="E24">
    <cfRule type="cellIs" priority="12" dxfId="0" operator="lessThan" stopIfTrue="1">
      <formula>360</formula>
    </cfRule>
    <cfRule type="cellIs" priority="13" dxfId="12" operator="between" stopIfTrue="1">
      <formula>360</formula>
      <formula>399</formula>
    </cfRule>
    <cfRule type="cellIs" priority="14" dxfId="11" operator="greaterThanOrEqual" stopIfTrue="1">
      <formula>400</formula>
    </cfRule>
  </conditionalFormatting>
  <conditionalFormatting sqref="E27">
    <cfRule type="cellIs" priority="8" dxfId="0" operator="lessThan" stopIfTrue="1">
      <formula>360</formula>
    </cfRule>
    <cfRule type="cellIs" priority="9" dxfId="12" operator="between" stopIfTrue="1">
      <formula>360</formula>
      <formula>399</formula>
    </cfRule>
    <cfRule type="cellIs" priority="10" dxfId="11" operator="greaterThanOrEqual" stopIfTrue="1">
      <formula>400</formula>
    </cfRule>
  </conditionalFormatting>
  <conditionalFormatting sqref="E27">
    <cfRule type="cellIs" priority="7" dxfId="10" operator="equal" stopIfTrue="1">
      <formula>""</formula>
    </cfRule>
  </conditionalFormatting>
  <conditionalFormatting sqref="R13">
    <cfRule type="cellIs" priority="5" dxfId="2" operator="greaterThanOrEqual" stopIfTrue="1">
      <formula>1100</formula>
    </cfRule>
    <cfRule type="cellIs" priority="6" dxfId="1" operator="between" stopIfTrue="1">
      <formula>1000</formula>
      <formula>1099</formula>
    </cfRule>
  </conditionalFormatting>
  <conditionalFormatting sqref="R13">
    <cfRule type="cellIs" priority="4" dxfId="0" operator="lessThan" stopIfTrue="1">
      <formula>1000</formula>
    </cfRule>
  </conditionalFormatting>
  <conditionalFormatting sqref="R14">
    <cfRule type="cellIs" priority="2" dxfId="2" operator="greaterThanOrEqual" stopIfTrue="1">
      <formula>1100</formula>
    </cfRule>
    <cfRule type="cellIs" priority="3" dxfId="1" operator="between" stopIfTrue="1">
      <formula>1000</formula>
      <formula>1099</formula>
    </cfRule>
  </conditionalFormatting>
  <conditionalFormatting sqref="R14">
    <cfRule type="cellIs" priority="1" dxfId="0" operator="lessThan" stopIfTrue="1">
      <formula>1000</formula>
    </cfRule>
  </conditionalFormatting>
  <printOptions horizontalCentered="1"/>
  <pageMargins left="0.1968503937007874" right="0" top="0.07874015748031496" bottom="0.07874015748031496" header="0.5118110236220472" footer="0.5118110236220472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U12" sqref="U12"/>
    </sheetView>
  </sheetViews>
  <sheetFormatPr defaultColWidth="11.421875" defaultRowHeight="12.75"/>
  <cols>
    <col min="1" max="1" width="3.421875" style="65" customWidth="1"/>
    <col min="2" max="2" width="23.421875" style="60" customWidth="1"/>
    <col min="3" max="3" width="20.28125" style="60" customWidth="1"/>
    <col min="4" max="4" width="4.421875" style="65" customWidth="1"/>
    <col min="5" max="7" width="5.8515625" style="65" customWidth="1"/>
    <col min="8" max="9" width="3.8515625" style="65" customWidth="1"/>
    <col min="10" max="10" width="2.421875" style="65" customWidth="1"/>
    <col min="11" max="13" width="6.28125" style="65" customWidth="1"/>
    <col min="14" max="14" width="4.00390625" style="65" customWidth="1"/>
    <col min="15" max="15" width="0.9921875" style="65" customWidth="1"/>
    <col min="16" max="17" width="6.421875" style="65" customWidth="1"/>
    <col min="18" max="18" width="8.421875" style="65" customWidth="1"/>
    <col min="19" max="19" width="4.421875" style="65" customWidth="1"/>
    <col min="20" max="20" width="4.7109375" style="65" customWidth="1"/>
    <col min="21" max="21" width="6.7109375" style="62" customWidth="1"/>
    <col min="22" max="22" width="11.421875" style="60" hidden="1" customWidth="1"/>
    <col min="23" max="23" width="5.7109375" style="60" hidden="1" customWidth="1"/>
    <col min="24" max="24" width="11.421875" style="60" hidden="1" customWidth="1"/>
    <col min="25" max="25" width="5.7109375" style="60" hidden="1" customWidth="1"/>
    <col min="26" max="26" width="5.421875" style="60" hidden="1" customWidth="1"/>
    <col min="27" max="28" width="11.421875" style="60" hidden="1" customWidth="1"/>
    <col min="29" max="29" width="0" style="60" hidden="1" customWidth="1"/>
    <col min="30" max="30" width="11.421875" style="60" hidden="1" customWidth="1"/>
    <col min="31" max="16384" width="11.421875" style="60" customWidth="1"/>
  </cols>
  <sheetData>
    <row r="1" spans="1:21" ht="24" customHeight="1">
      <c r="A1" s="1" t="s">
        <v>259</v>
      </c>
      <c r="B1" s="2"/>
      <c r="C1" s="2"/>
      <c r="D1" s="2"/>
      <c r="E1" s="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4"/>
      <c r="T1" s="64"/>
      <c r="U1" s="294"/>
    </row>
    <row r="2" ht="12" customHeight="1"/>
    <row r="3" spans="1:21" s="61" customFormat="1" ht="15.75" customHeight="1">
      <c r="A3" s="3" t="s">
        <v>715</v>
      </c>
      <c r="D3" s="4" t="s">
        <v>532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  <c r="U3" s="79"/>
    </row>
    <row r="4" ht="12" customHeight="1"/>
    <row r="5" spans="1:21" s="61" customFormat="1" ht="17.25" customHeight="1">
      <c r="A5" s="5" t="s">
        <v>25</v>
      </c>
      <c r="B5" s="6"/>
      <c r="C5" s="7"/>
      <c r="D5" s="8" t="s">
        <v>40</v>
      </c>
      <c r="E5" s="66"/>
      <c r="F5" s="66"/>
      <c r="G5" s="66"/>
      <c r="H5" s="66"/>
      <c r="I5" s="9"/>
      <c r="J5" s="67"/>
      <c r="K5" s="8" t="s">
        <v>39</v>
      </c>
      <c r="L5" s="66"/>
      <c r="M5" s="66"/>
      <c r="N5" s="68"/>
      <c r="O5" s="69"/>
      <c r="P5" s="8" t="s">
        <v>2</v>
      </c>
      <c r="Q5" s="66"/>
      <c r="R5" s="66"/>
      <c r="S5" s="66"/>
      <c r="T5" s="68"/>
      <c r="U5" s="79"/>
    </row>
    <row r="6" spans="1:22" s="17" customFormat="1" ht="17.25" customHeight="1">
      <c r="A6" s="10" t="s">
        <v>3</v>
      </c>
      <c r="B6" s="11" t="s">
        <v>4</v>
      </c>
      <c r="C6" s="12" t="s">
        <v>5</v>
      </c>
      <c r="D6" s="31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5"/>
      <c r="K6" s="13" t="s">
        <v>7</v>
      </c>
      <c r="L6" s="13" t="s">
        <v>8</v>
      </c>
      <c r="M6" s="13" t="s">
        <v>9</v>
      </c>
      <c r="N6" s="14" t="s">
        <v>10</v>
      </c>
      <c r="O6" s="15"/>
      <c r="P6" s="16" t="s">
        <v>7</v>
      </c>
      <c r="Q6" s="13" t="s">
        <v>12</v>
      </c>
      <c r="R6" s="13" t="s">
        <v>13</v>
      </c>
      <c r="S6" s="13" t="s">
        <v>10</v>
      </c>
      <c r="T6" s="14" t="s">
        <v>14</v>
      </c>
      <c r="U6" s="90"/>
      <c r="V6" s="61" t="s">
        <v>23</v>
      </c>
    </row>
    <row r="7" spans="1:26" s="61" customFormat="1" ht="17.25" customHeight="1">
      <c r="A7" s="18">
        <v>189</v>
      </c>
      <c r="B7" s="440" t="s">
        <v>567</v>
      </c>
      <c r="C7" s="671" t="s">
        <v>177</v>
      </c>
      <c r="D7" s="672"/>
      <c r="E7" s="81">
        <v>364</v>
      </c>
      <c r="F7" s="654">
        <v>174</v>
      </c>
      <c r="G7" s="655">
        <v>538</v>
      </c>
      <c r="H7" s="19">
        <v>12</v>
      </c>
      <c r="I7" s="32">
        <f aca="true" t="shared" si="0" ref="I7:I18">IF(W7&gt;0,W7,"")</f>
        <v>1</v>
      </c>
      <c r="J7" s="71"/>
      <c r="K7" s="81">
        <v>351</v>
      </c>
      <c r="L7" s="54">
        <v>143</v>
      </c>
      <c r="M7" s="82">
        <f aca="true" t="shared" si="1" ref="M7:M15">IF(SUM(K7,L7)&gt;0,SUM(K7,L7),"")</f>
        <v>494</v>
      </c>
      <c r="N7" s="130">
        <v>11</v>
      </c>
      <c r="O7" s="55"/>
      <c r="P7" s="72">
        <f aca="true" t="shared" si="2" ref="P7:P15">IF(AND(ISNUMBER(E7),ISNUMBER(K7)),SUM(E7,K7),"")</f>
        <v>715</v>
      </c>
      <c r="Q7" s="73">
        <f aca="true" t="shared" si="3" ref="Q7:Q15">IF(AND(ISNUMBER(F7),ISNUMBER(L7)),SUM(F7,L7),"")</f>
        <v>317</v>
      </c>
      <c r="R7" s="46">
        <f aca="true" t="shared" si="4" ref="R7:R15">IF(AND(ISNUMBER(G7),ISNUMBER(M7)),SUM(G7,M7),"")</f>
        <v>1032</v>
      </c>
      <c r="S7" s="129">
        <f aca="true" t="shared" si="5" ref="S7:S15">IF(AND(ISNUMBER(H7),ISNUMBER(N7)),SUM(H7,N7),"")</f>
        <v>23</v>
      </c>
      <c r="T7" s="772">
        <f aca="true" t="shared" si="6" ref="T7:T13">IF(Y7&gt;0,Y7,"")</f>
        <v>1</v>
      </c>
      <c r="U7" s="777" t="s">
        <v>814</v>
      </c>
      <c r="V7" s="60">
        <f>IF(SUM(G7)&gt;0,100000*G7+1000*F7-H7,"")</f>
        <v>53973988</v>
      </c>
      <c r="W7" s="60">
        <f aca="true" t="shared" si="7" ref="W7:W19">IF(SUM(G7)&gt;0,RANK(V7,$V$7:$V$27,0),"")</f>
        <v>1</v>
      </c>
      <c r="X7" s="60">
        <f>IF(AND(SUM(Q7)&gt;0,ISNUMBER(S7)),100000*R7+1000*Q7-S7,"")</f>
        <v>103516977</v>
      </c>
      <c r="Y7" s="60">
        <f aca="true" t="shared" si="8" ref="Y7:Y13">IF(AND(SUM(Q7)&gt;0,ISNUMBER(S7)),RANK(X7,$X$7:$X$27,0),"")</f>
        <v>1</v>
      </c>
      <c r="Z7" s="79"/>
    </row>
    <row r="8" spans="1:26" ht="17.25" customHeight="1">
      <c r="A8" s="23">
        <v>192</v>
      </c>
      <c r="B8" s="426" t="s">
        <v>666</v>
      </c>
      <c r="C8" s="656" t="s">
        <v>186</v>
      </c>
      <c r="D8" s="231"/>
      <c r="E8" s="81">
        <v>341</v>
      </c>
      <c r="F8" s="654">
        <v>142</v>
      </c>
      <c r="G8" s="655">
        <f>IF(SUM(E8,F8)&gt;0,SUM(E8,F8),"")</f>
        <v>483</v>
      </c>
      <c r="H8" s="19">
        <v>18</v>
      </c>
      <c r="I8" s="451">
        <f t="shared" si="0"/>
        <v>5</v>
      </c>
      <c r="J8" s="452"/>
      <c r="K8" s="81">
        <v>376</v>
      </c>
      <c r="L8" s="54">
        <v>153</v>
      </c>
      <c r="M8" s="82">
        <f t="shared" si="1"/>
        <v>529</v>
      </c>
      <c r="N8" s="131">
        <v>8</v>
      </c>
      <c r="O8" s="55"/>
      <c r="P8" s="75">
        <f t="shared" si="2"/>
        <v>717</v>
      </c>
      <c r="Q8" s="164">
        <f t="shared" si="3"/>
        <v>295</v>
      </c>
      <c r="R8" s="33">
        <f t="shared" si="4"/>
        <v>1012</v>
      </c>
      <c r="S8" s="129">
        <f t="shared" si="5"/>
        <v>26</v>
      </c>
      <c r="T8" s="34">
        <f t="shared" si="6"/>
        <v>2</v>
      </c>
      <c r="U8" s="777" t="s">
        <v>814</v>
      </c>
      <c r="V8" s="60">
        <f aca="true" t="shared" si="9" ref="V8:V14">IF(SUM(G8)&gt;0,100000*G8+1000*F8-H8,"")</f>
        <v>48441982</v>
      </c>
      <c r="W8" s="60">
        <f t="shared" si="7"/>
        <v>5</v>
      </c>
      <c r="X8" s="60">
        <f aca="true" t="shared" si="10" ref="X8:X27">IF(AND(SUM(Q8)&gt;0,ISNUMBER(S8)),100000*R8+1000*Q8-S8,"")</f>
        <v>101494974</v>
      </c>
      <c r="Y8" s="60">
        <f t="shared" si="8"/>
        <v>2</v>
      </c>
      <c r="Z8" s="79"/>
    </row>
    <row r="9" spans="1:26" ht="17.25" customHeight="1">
      <c r="A9" s="25">
        <v>186</v>
      </c>
      <c r="B9" s="390" t="s">
        <v>558</v>
      </c>
      <c r="C9" s="374" t="s">
        <v>319</v>
      </c>
      <c r="D9" s="232"/>
      <c r="E9" s="277">
        <v>359</v>
      </c>
      <c r="F9" s="654">
        <v>136</v>
      </c>
      <c r="G9" s="655">
        <f>IF(SUM(E9,F9)&gt;0,SUM(E9,F9),"")</f>
        <v>495</v>
      </c>
      <c r="H9" s="19">
        <v>12</v>
      </c>
      <c r="I9" s="32">
        <f t="shared" si="0"/>
        <v>3</v>
      </c>
      <c r="J9" s="71"/>
      <c r="K9" s="81">
        <v>344</v>
      </c>
      <c r="L9" s="54">
        <v>163</v>
      </c>
      <c r="M9" s="82">
        <f t="shared" si="1"/>
        <v>507</v>
      </c>
      <c r="N9" s="131">
        <v>9</v>
      </c>
      <c r="O9" s="55"/>
      <c r="P9" s="75">
        <f t="shared" si="2"/>
        <v>703</v>
      </c>
      <c r="Q9" s="164">
        <f t="shared" si="3"/>
        <v>299</v>
      </c>
      <c r="R9" s="33">
        <f t="shared" si="4"/>
        <v>1002</v>
      </c>
      <c r="S9" s="129">
        <f t="shared" si="5"/>
        <v>21</v>
      </c>
      <c r="T9" s="22">
        <f t="shared" si="6"/>
        <v>3</v>
      </c>
      <c r="U9" s="802" t="s">
        <v>951</v>
      </c>
      <c r="V9" s="60">
        <f t="shared" si="9"/>
        <v>49635988</v>
      </c>
      <c r="W9" s="60">
        <f t="shared" si="7"/>
        <v>3</v>
      </c>
      <c r="X9" s="60">
        <f t="shared" si="10"/>
        <v>100498979</v>
      </c>
      <c r="Y9" s="60">
        <f t="shared" si="8"/>
        <v>3</v>
      </c>
      <c r="Z9" s="79"/>
    </row>
    <row r="10" spans="1:26" ht="17.25" customHeight="1">
      <c r="A10" s="23">
        <v>194</v>
      </c>
      <c r="B10" s="390" t="s">
        <v>564</v>
      </c>
      <c r="C10" s="374" t="s">
        <v>183</v>
      </c>
      <c r="D10" s="232"/>
      <c r="E10" s="277">
        <v>341</v>
      </c>
      <c r="F10" s="654">
        <v>145</v>
      </c>
      <c r="G10" s="655">
        <f>IF(SUM(E10,F10)&gt;0,SUM(E10,F10),"")</f>
        <v>486</v>
      </c>
      <c r="H10" s="19">
        <v>15</v>
      </c>
      <c r="I10" s="32">
        <f t="shared" si="0"/>
        <v>4</v>
      </c>
      <c r="J10" s="71"/>
      <c r="K10" s="81">
        <v>337</v>
      </c>
      <c r="L10" s="54">
        <v>162</v>
      </c>
      <c r="M10" s="82">
        <f t="shared" si="1"/>
        <v>499</v>
      </c>
      <c r="N10" s="131">
        <v>11</v>
      </c>
      <c r="O10" s="55"/>
      <c r="P10" s="75">
        <f t="shared" si="2"/>
        <v>678</v>
      </c>
      <c r="Q10" s="164">
        <f t="shared" si="3"/>
        <v>307</v>
      </c>
      <c r="R10" s="33">
        <f t="shared" si="4"/>
        <v>985</v>
      </c>
      <c r="S10" s="129">
        <f t="shared" si="5"/>
        <v>26</v>
      </c>
      <c r="T10" s="22">
        <f t="shared" si="6"/>
        <v>4</v>
      </c>
      <c r="U10" s="799"/>
      <c r="V10" s="60">
        <f t="shared" si="9"/>
        <v>48744985</v>
      </c>
      <c r="W10" s="60">
        <f t="shared" si="7"/>
        <v>4</v>
      </c>
      <c r="X10" s="60">
        <f t="shared" si="10"/>
        <v>98806974</v>
      </c>
      <c r="Y10" s="60">
        <f t="shared" si="8"/>
        <v>4</v>
      </c>
      <c r="Z10" s="79"/>
    </row>
    <row r="11" spans="1:25" ht="17.25" customHeight="1">
      <c r="A11" s="25">
        <v>200</v>
      </c>
      <c r="B11" s="390" t="s">
        <v>565</v>
      </c>
      <c r="C11" s="374" t="s">
        <v>562</v>
      </c>
      <c r="D11" s="231"/>
      <c r="E11" s="70">
        <v>340</v>
      </c>
      <c r="F11" s="70">
        <v>178</v>
      </c>
      <c r="G11" s="655">
        <f>IF(SUM(E11,F11)&gt;0,SUM(E11,F11),"")</f>
        <v>518</v>
      </c>
      <c r="H11" s="19">
        <v>8</v>
      </c>
      <c r="I11" s="32">
        <f t="shared" si="0"/>
        <v>2</v>
      </c>
      <c r="J11" s="71"/>
      <c r="K11" s="81">
        <v>333</v>
      </c>
      <c r="L11" s="54">
        <v>124</v>
      </c>
      <c r="M11" s="82">
        <f t="shared" si="1"/>
        <v>457</v>
      </c>
      <c r="N11" s="131">
        <v>14</v>
      </c>
      <c r="O11" s="80"/>
      <c r="P11" s="75">
        <f t="shared" si="2"/>
        <v>673</v>
      </c>
      <c r="Q11" s="164">
        <f t="shared" si="3"/>
        <v>302</v>
      </c>
      <c r="R11" s="33">
        <f t="shared" si="4"/>
        <v>975</v>
      </c>
      <c r="S11" s="129">
        <f t="shared" si="5"/>
        <v>22</v>
      </c>
      <c r="T11" s="22">
        <f t="shared" si="6"/>
        <v>5</v>
      </c>
      <c r="V11" s="60">
        <f>IF(SUM(G11)&gt;0,100000*G11+1000*F11-H11,"")</f>
        <v>51977992</v>
      </c>
      <c r="W11" s="60">
        <f t="shared" si="7"/>
        <v>2</v>
      </c>
      <c r="X11" s="60">
        <f t="shared" si="10"/>
        <v>97801978</v>
      </c>
      <c r="Y11" s="60">
        <f t="shared" si="8"/>
        <v>5</v>
      </c>
    </row>
    <row r="12" spans="1:25" ht="17.25" customHeight="1">
      <c r="A12" s="23">
        <v>197</v>
      </c>
      <c r="B12" s="389" t="s">
        <v>483</v>
      </c>
      <c r="C12" s="657" t="s">
        <v>178</v>
      </c>
      <c r="D12" s="231"/>
      <c r="E12" s="81">
        <v>332</v>
      </c>
      <c r="F12" s="654">
        <v>144</v>
      </c>
      <c r="G12" s="655">
        <f>IF(SUM(E12,F12)&gt;0,SUM(E12,F12),"")</f>
        <v>476</v>
      </c>
      <c r="H12" s="19">
        <v>19</v>
      </c>
      <c r="I12" s="32">
        <f t="shared" si="0"/>
        <v>6</v>
      </c>
      <c r="J12" s="71"/>
      <c r="K12" s="81">
        <v>346</v>
      </c>
      <c r="L12" s="54">
        <v>149</v>
      </c>
      <c r="M12" s="82">
        <f t="shared" si="1"/>
        <v>495</v>
      </c>
      <c r="N12" s="131">
        <v>12</v>
      </c>
      <c r="O12" s="55"/>
      <c r="P12" s="75">
        <f t="shared" si="2"/>
        <v>678</v>
      </c>
      <c r="Q12" s="164">
        <f t="shared" si="3"/>
        <v>293</v>
      </c>
      <c r="R12" s="33">
        <f t="shared" si="4"/>
        <v>971</v>
      </c>
      <c r="S12" s="129">
        <f t="shared" si="5"/>
        <v>31</v>
      </c>
      <c r="T12" s="22">
        <f t="shared" si="6"/>
        <v>6</v>
      </c>
      <c r="U12" s="79"/>
      <c r="V12" s="60">
        <f t="shared" si="9"/>
        <v>47743981</v>
      </c>
      <c r="W12" s="60">
        <f t="shared" si="7"/>
        <v>6</v>
      </c>
      <c r="X12" s="60">
        <f t="shared" si="10"/>
        <v>97392969</v>
      </c>
      <c r="Y12" s="60">
        <f t="shared" si="8"/>
        <v>6</v>
      </c>
    </row>
    <row r="13" spans="1:25" ht="17.25" customHeight="1">
      <c r="A13" s="23">
        <v>202</v>
      </c>
      <c r="B13" s="417" t="s">
        <v>261</v>
      </c>
      <c r="C13" s="381" t="s">
        <v>262</v>
      </c>
      <c r="D13" s="648"/>
      <c r="E13" s="81">
        <v>353</v>
      </c>
      <c r="F13" s="70">
        <v>111</v>
      </c>
      <c r="G13" s="655">
        <v>464</v>
      </c>
      <c r="H13" s="19">
        <v>17</v>
      </c>
      <c r="I13" s="32">
        <f t="shared" si="0"/>
        <v>7</v>
      </c>
      <c r="J13" s="74"/>
      <c r="K13" s="92">
        <v>354</v>
      </c>
      <c r="L13" s="54">
        <v>121</v>
      </c>
      <c r="M13" s="82">
        <f t="shared" si="1"/>
        <v>475</v>
      </c>
      <c r="N13" s="39">
        <v>19</v>
      </c>
      <c r="O13" s="78"/>
      <c r="P13" s="75">
        <f t="shared" si="2"/>
        <v>707</v>
      </c>
      <c r="Q13" s="89">
        <f t="shared" si="3"/>
        <v>232</v>
      </c>
      <c r="R13" s="33">
        <f t="shared" si="4"/>
        <v>939</v>
      </c>
      <c r="S13" s="21">
        <f t="shared" si="5"/>
        <v>36</v>
      </c>
      <c r="T13" s="22">
        <f t="shared" si="6"/>
        <v>7</v>
      </c>
      <c r="V13" s="60">
        <f t="shared" si="9"/>
        <v>46510983</v>
      </c>
      <c r="W13" s="60">
        <f t="shared" si="7"/>
        <v>7</v>
      </c>
      <c r="X13" s="60">
        <f t="shared" si="10"/>
        <v>94131964</v>
      </c>
      <c r="Y13" s="60">
        <f t="shared" si="8"/>
        <v>7</v>
      </c>
    </row>
    <row r="14" spans="1:25" ht="17.25" customHeight="1">
      <c r="A14" s="25">
        <v>185</v>
      </c>
      <c r="B14" s="389" t="s">
        <v>557</v>
      </c>
      <c r="C14" s="657" t="s">
        <v>177</v>
      </c>
      <c r="D14" s="231"/>
      <c r="E14" s="70">
        <v>323</v>
      </c>
      <c r="F14" s="70">
        <v>131</v>
      </c>
      <c r="G14" s="655">
        <f>IF(SUM(E14,F14)&gt;0,SUM(E14,F14),"")</f>
        <v>454</v>
      </c>
      <c r="H14" s="19">
        <v>16</v>
      </c>
      <c r="I14" s="32">
        <f t="shared" si="0"/>
        <v>9</v>
      </c>
      <c r="J14" s="71"/>
      <c r="K14" s="70">
        <v>325</v>
      </c>
      <c r="L14" s="70">
        <v>115</v>
      </c>
      <c r="M14" s="771">
        <f t="shared" si="1"/>
        <v>440</v>
      </c>
      <c r="N14" s="39">
        <v>25</v>
      </c>
      <c r="O14" s="55"/>
      <c r="P14" s="75">
        <f t="shared" si="2"/>
        <v>648</v>
      </c>
      <c r="Q14" s="164">
        <f t="shared" si="3"/>
        <v>246</v>
      </c>
      <c r="R14" s="33">
        <f t="shared" si="4"/>
        <v>894</v>
      </c>
      <c r="S14" s="21">
        <f t="shared" si="5"/>
        <v>41</v>
      </c>
      <c r="T14" s="22">
        <v>8</v>
      </c>
      <c r="V14" s="60">
        <f t="shared" si="9"/>
        <v>45530984</v>
      </c>
      <c r="W14" s="60">
        <f t="shared" si="7"/>
        <v>9</v>
      </c>
      <c r="Y14" s="60" t="e">
        <f>IF(AND(SUM(Q14)&gt;0,ISNUMBER(S14)),RANK(Y15,$X$7:$X$27,0),"")</f>
        <v>#N/A</v>
      </c>
    </row>
    <row r="15" spans="1:25" ht="17.25" customHeight="1">
      <c r="A15" s="25">
        <v>191</v>
      </c>
      <c r="B15" s="390" t="s">
        <v>563</v>
      </c>
      <c r="C15" s="374" t="s">
        <v>183</v>
      </c>
      <c r="D15" s="231"/>
      <c r="E15" s="81">
        <v>309</v>
      </c>
      <c r="F15" s="450">
        <v>147</v>
      </c>
      <c r="G15" s="673">
        <f>IF(SUM(E15,F15)&gt;0,SUM(E15,F15),"")</f>
        <v>456</v>
      </c>
      <c r="H15" s="19">
        <v>10</v>
      </c>
      <c r="I15" s="32">
        <f t="shared" si="0"/>
        <v>8</v>
      </c>
      <c r="J15" s="291"/>
      <c r="K15" s="161" t="s">
        <v>775</v>
      </c>
      <c r="L15" s="162"/>
      <c r="M15" s="163">
        <f t="shared" si="1"/>
      </c>
      <c r="N15" s="765"/>
      <c r="O15" s="55"/>
      <c r="P15" s="76">
        <f t="shared" si="2"/>
      </c>
      <c r="Q15" s="77">
        <f t="shared" si="3"/>
      </c>
      <c r="R15" s="36">
        <f t="shared" si="4"/>
      </c>
      <c r="S15" s="759">
        <f t="shared" si="5"/>
      </c>
      <c r="T15" s="295">
        <f>IF(Y15&gt;0,Y15,"")</f>
        <v>89645959</v>
      </c>
      <c r="V15" s="60">
        <f>IF(SUM(G15)&gt;0,100000*G15+1000*F15-H15,"")</f>
        <v>45746990</v>
      </c>
      <c r="W15" s="60">
        <f t="shared" si="7"/>
        <v>8</v>
      </c>
      <c r="Y15" s="60">
        <f>IF(AND(SUM(Q14)&gt;0,ISNUMBER(S14)),100000*R14+1000*Q14-S14,"")</f>
        <v>89645959</v>
      </c>
    </row>
    <row r="16" spans="1:25" ht="17.25" customHeight="1">
      <c r="A16" s="23">
        <v>203</v>
      </c>
      <c r="B16" s="417" t="s">
        <v>263</v>
      </c>
      <c r="C16" s="381" t="s">
        <v>186</v>
      </c>
      <c r="D16" s="648"/>
      <c r="E16" s="81">
        <v>317</v>
      </c>
      <c r="F16" s="654">
        <v>90</v>
      </c>
      <c r="G16" s="655">
        <v>407</v>
      </c>
      <c r="H16" s="19">
        <v>27</v>
      </c>
      <c r="I16" s="32">
        <f t="shared" si="0"/>
        <v>10</v>
      </c>
      <c r="J16" s="291"/>
      <c r="K16" s="293"/>
      <c r="O16" s="60"/>
      <c r="P16" s="60"/>
      <c r="Q16" s="60"/>
      <c r="S16" s="60"/>
      <c r="T16" s="60"/>
      <c r="V16" s="60">
        <f>IF(SUM(G16)&gt;0,100000*G16+1000*F16-H16,"")</f>
        <v>40789973</v>
      </c>
      <c r="W16" s="60">
        <f t="shared" si="7"/>
        <v>10</v>
      </c>
      <c r="X16" s="60">
        <f t="shared" si="10"/>
      </c>
      <c r="Y16" s="60">
        <f>IF(AND(SUM(Q16)&gt;0,ISNUMBER(S16)),RANK(X16,$X$7:$X$27,0),"")</f>
      </c>
    </row>
    <row r="17" spans="1:33" ht="17.25" customHeight="1">
      <c r="A17" s="23">
        <v>195</v>
      </c>
      <c r="B17" s="444" t="s">
        <v>667</v>
      </c>
      <c r="C17" s="674" t="s">
        <v>262</v>
      </c>
      <c r="D17" s="233"/>
      <c r="E17" s="675">
        <v>287</v>
      </c>
      <c r="F17" s="70">
        <v>91</v>
      </c>
      <c r="G17" s="655">
        <f>IF(SUM(E17,F17)&gt;0,SUM(E17,F17),"")</f>
        <v>378</v>
      </c>
      <c r="H17" s="19">
        <v>30</v>
      </c>
      <c r="I17" s="32">
        <f t="shared" si="0"/>
        <v>11</v>
      </c>
      <c r="J17" s="398" t="s">
        <v>468</v>
      </c>
      <c r="N17" s="60"/>
      <c r="O17" s="60"/>
      <c r="P17" s="60"/>
      <c r="R17" s="60"/>
      <c r="S17" s="60"/>
      <c r="T17" s="62"/>
      <c r="V17" s="60">
        <f>IF(SUM(G17)&gt;0,100000*G17+1000*F17-H17,"")</f>
        <v>37890970</v>
      </c>
      <c r="W17" s="60">
        <f t="shared" si="7"/>
        <v>11</v>
      </c>
      <c r="X17" s="60">
        <f t="shared" si="10"/>
      </c>
      <c r="Y17" s="60">
        <f>IF(AND(SUM(Q17)&gt;0,ISNUMBER(S17)),RANK(X17,$X$7:$X$27,0),"")</f>
      </c>
      <c r="AG17" s="60" t="s">
        <v>945</v>
      </c>
    </row>
    <row r="18" spans="1:25" ht="17.25" customHeight="1">
      <c r="A18" s="27">
        <v>190</v>
      </c>
      <c r="B18" s="406" t="s">
        <v>561</v>
      </c>
      <c r="C18" s="467" t="s">
        <v>562</v>
      </c>
      <c r="D18" s="494"/>
      <c r="E18" s="493">
        <v>240</v>
      </c>
      <c r="F18" s="667">
        <v>112</v>
      </c>
      <c r="G18" s="668">
        <v>352</v>
      </c>
      <c r="H18" s="28">
        <v>35</v>
      </c>
      <c r="I18" s="132">
        <f t="shared" si="0"/>
        <v>12</v>
      </c>
      <c r="J18" s="399" t="s">
        <v>465</v>
      </c>
      <c r="V18" s="60">
        <f>IF(SUM(G18)&gt;0,100000*G18+1000*F18-H18,"")</f>
        <v>35311965</v>
      </c>
      <c r="W18" s="60">
        <f t="shared" si="7"/>
        <v>12</v>
      </c>
      <c r="X18" s="60">
        <f t="shared" si="10"/>
      </c>
      <c r="Y18" s="60">
        <f>IF(AND(SUM(Q18)&gt;0,ISNUMBER(S18)),RANK(X18,$X$7:$X$27,0),"")</f>
      </c>
    </row>
    <row r="19" spans="10:25" ht="17.25" customHeight="1">
      <c r="J19" s="291"/>
      <c r="K19" s="293"/>
      <c r="V19" s="60">
        <f>IF(SUM(G19)&gt;0,100000*G19+1000*F19-H19,"")</f>
      </c>
      <c r="W19" s="60">
        <f t="shared" si="7"/>
      </c>
      <c r="X19" s="60">
        <f t="shared" si="10"/>
      </c>
      <c r="Y19" s="60">
        <f>IF(AND(SUM(Q19)&gt;0,ISNUMBER(S19)),RANK(X19,$X$7:$X$27,0),"")</f>
      </c>
    </row>
    <row r="20" spans="10:28" ht="17.25" customHeight="1">
      <c r="J20" s="291"/>
      <c r="K20" s="454" t="s">
        <v>718</v>
      </c>
      <c r="V20" s="60">
        <f aca="true" t="shared" si="11" ref="V20:V27">IF(SUM(G22)&gt;0,100000*G22+1000*F22-H22,"")</f>
      </c>
      <c r="W20" s="60">
        <f aca="true" t="shared" si="12" ref="W20:W27">IF(SUM(G22)&gt;0,RANK(V20,$V$7:$V$27,0),"")</f>
      </c>
      <c r="X20" s="60">
        <f aca="true" t="shared" si="13" ref="X20:X25">IF(AND(SUM(AB20)&gt;0,ISNUMBER(S20)),100000*R20+1000*AB20-S20,"")</f>
      </c>
      <c r="Y20" s="60">
        <f aca="true" t="shared" si="14" ref="Y20:Y25">IF(AND(SUM(AB20)&gt;0,ISNUMBER(S20)),RANK(X20,$X$7:$X$27,0),"")</f>
      </c>
      <c r="AA20" s="394" t="s">
        <v>248</v>
      </c>
      <c r="AB20" s="403" t="s">
        <v>397</v>
      </c>
    </row>
    <row r="21" spans="1:30" ht="17.25" customHeight="1">
      <c r="A21" s="754"/>
      <c r="B21" s="755"/>
      <c r="C21" s="755"/>
      <c r="D21" s="754"/>
      <c r="E21" s="754"/>
      <c r="F21" s="754"/>
      <c r="G21" s="754"/>
      <c r="H21" s="754"/>
      <c r="I21" s="756"/>
      <c r="J21" s="291"/>
      <c r="K21" s="293"/>
      <c r="U21" s="453"/>
      <c r="V21" s="60">
        <f t="shared" si="11"/>
      </c>
      <c r="W21" s="60">
        <f t="shared" si="12"/>
      </c>
      <c r="X21" s="60">
        <f>IF(AND(SUM(AB21)&gt;0,ISNUMBER(S21)),100000*R21+1000*AB21-S21,"")</f>
      </c>
      <c r="Y21" s="60">
        <f t="shared" si="14"/>
      </c>
      <c r="AA21" s="394" t="s">
        <v>249</v>
      </c>
      <c r="AB21" s="403" t="s">
        <v>397</v>
      </c>
      <c r="AD21" s="465"/>
    </row>
    <row r="22" spans="1:28" ht="17.25" customHeight="1">
      <c r="A22" s="25">
        <v>187</v>
      </c>
      <c r="B22" s="389" t="s">
        <v>559</v>
      </c>
      <c r="C22" s="710" t="s">
        <v>406</v>
      </c>
      <c r="D22" s="232"/>
      <c r="E22" s="753" t="s">
        <v>668</v>
      </c>
      <c r="F22" s="676"/>
      <c r="G22" s="677">
        <f>IF(SUM(E27,F22)&gt;0,SUM(E27,F22),"")</f>
      </c>
      <c r="H22" s="355"/>
      <c r="I22" s="429">
        <f aca="true" t="shared" si="15" ref="I22:I29">IF(W20&gt;0,W20,"")</f>
      </c>
      <c r="J22" s="291"/>
      <c r="K22" s="455" t="s">
        <v>719</v>
      </c>
      <c r="V22" s="60">
        <f t="shared" si="11"/>
      </c>
      <c r="W22" s="60">
        <f t="shared" si="12"/>
      </c>
      <c r="X22" s="60">
        <f t="shared" si="13"/>
      </c>
      <c r="Y22" s="60">
        <f t="shared" si="14"/>
      </c>
      <c r="AA22" s="394" t="s">
        <v>255</v>
      </c>
      <c r="AB22" s="403" t="s">
        <v>397</v>
      </c>
    </row>
    <row r="23" spans="1:28" ht="17.25" customHeight="1">
      <c r="A23" s="23">
        <v>188</v>
      </c>
      <c r="B23" s="390" t="s">
        <v>560</v>
      </c>
      <c r="C23" s="374" t="s">
        <v>392</v>
      </c>
      <c r="D23" s="231"/>
      <c r="E23" s="430" t="s">
        <v>668</v>
      </c>
      <c r="F23" s="654"/>
      <c r="G23" s="677">
        <f>IF(SUM(E28,F23)&gt;0,SUM(E28,F23),"")</f>
      </c>
      <c r="H23" s="19"/>
      <c r="I23" s="20">
        <f t="shared" si="15"/>
      </c>
      <c r="J23" s="292"/>
      <c r="K23" s="293"/>
      <c r="V23" s="60">
        <f t="shared" si="11"/>
      </c>
      <c r="W23" s="60">
        <f t="shared" si="12"/>
      </c>
      <c r="X23" s="60">
        <f t="shared" si="13"/>
      </c>
      <c r="Y23" s="60">
        <f t="shared" si="14"/>
      </c>
      <c r="AA23" s="394" t="s">
        <v>256</v>
      </c>
      <c r="AB23" s="403" t="s">
        <v>397</v>
      </c>
    </row>
    <row r="24" spans="1:28" ht="17.25" customHeight="1">
      <c r="A24" s="23">
        <v>196</v>
      </c>
      <c r="B24" s="390" t="s">
        <v>556</v>
      </c>
      <c r="C24" s="374" t="s">
        <v>451</v>
      </c>
      <c r="D24" s="231"/>
      <c r="E24" s="430" t="s">
        <v>668</v>
      </c>
      <c r="F24" s="654"/>
      <c r="G24" s="677">
        <f>IF(SUM(E29,F24)&gt;0,SUM(E29,F24),"")</f>
      </c>
      <c r="H24" s="19"/>
      <c r="I24" s="20">
        <f t="shared" si="15"/>
      </c>
      <c r="J24" s="292"/>
      <c r="K24" s="293"/>
      <c r="U24" s="79"/>
      <c r="V24" s="60">
        <f t="shared" si="11"/>
      </c>
      <c r="W24" s="60">
        <f t="shared" si="12"/>
      </c>
      <c r="X24" s="60">
        <f t="shared" si="13"/>
      </c>
      <c r="Y24" s="60">
        <f t="shared" si="14"/>
      </c>
      <c r="AA24" s="394" t="s">
        <v>250</v>
      </c>
      <c r="AB24" s="403" t="s">
        <v>397</v>
      </c>
    </row>
    <row r="25" spans="1:28" ht="17.25" customHeight="1">
      <c r="A25" s="23">
        <v>198</v>
      </c>
      <c r="B25" s="390" t="s">
        <v>566</v>
      </c>
      <c r="C25" s="374" t="s">
        <v>382</v>
      </c>
      <c r="D25" s="231"/>
      <c r="E25" s="430" t="s">
        <v>668</v>
      </c>
      <c r="F25" s="487"/>
      <c r="G25" s="677"/>
      <c r="H25" s="19"/>
      <c r="I25" s="20">
        <f t="shared" si="15"/>
      </c>
      <c r="J25" s="292"/>
      <c r="K25" s="293"/>
      <c r="U25" s="79"/>
      <c r="V25" s="60">
        <f t="shared" si="11"/>
      </c>
      <c r="W25" s="60">
        <f t="shared" si="12"/>
      </c>
      <c r="X25" s="60">
        <f t="shared" si="13"/>
      </c>
      <c r="Y25" s="60">
        <f t="shared" si="14"/>
      </c>
      <c r="AA25" s="391" t="s">
        <v>257</v>
      </c>
      <c r="AB25" s="403" t="s">
        <v>397</v>
      </c>
    </row>
    <row r="26" spans="1:30" ht="17.25" customHeight="1">
      <c r="A26" s="456">
        <v>199</v>
      </c>
      <c r="B26" s="484" t="s">
        <v>665</v>
      </c>
      <c r="C26" s="485" t="s">
        <v>178</v>
      </c>
      <c r="D26" s="306"/>
      <c r="E26" s="430" t="s">
        <v>770</v>
      </c>
      <c r="F26" s="487"/>
      <c r="G26" s="677"/>
      <c r="H26" s="19"/>
      <c r="I26" s="20">
        <f t="shared" si="15"/>
      </c>
      <c r="J26" s="292"/>
      <c r="K26" s="293"/>
      <c r="U26" s="79"/>
      <c r="V26" s="60">
        <f t="shared" si="11"/>
      </c>
      <c r="W26" s="60">
        <f t="shared" si="12"/>
      </c>
      <c r="X26" s="60">
        <f t="shared" si="10"/>
      </c>
      <c r="Y26" s="60">
        <f>IF(AND(SUM(Q26)&gt;0,ISNUMBER(S26)),RANK(X26,$X$7:$X$27,0),"")</f>
      </c>
      <c r="AD26" s="403" t="s">
        <v>397</v>
      </c>
    </row>
    <row r="27" spans="1:27" ht="15">
      <c r="A27" s="23">
        <v>196</v>
      </c>
      <c r="B27" s="390" t="s">
        <v>556</v>
      </c>
      <c r="C27" s="374" t="s">
        <v>451</v>
      </c>
      <c r="D27" s="231"/>
      <c r="E27" s="430" t="s">
        <v>668</v>
      </c>
      <c r="F27" s="54"/>
      <c r="G27" s="677"/>
      <c r="H27" s="19"/>
      <c r="I27" s="20">
        <f t="shared" si="15"/>
      </c>
      <c r="K27" s="293"/>
      <c r="U27" s="79"/>
      <c r="V27" s="60">
        <f t="shared" si="11"/>
      </c>
      <c r="W27" s="60">
        <f t="shared" si="12"/>
      </c>
      <c r="X27" s="60">
        <f t="shared" si="10"/>
      </c>
      <c r="Y27" s="60">
        <f>IF(AND(SUM(Q27)&gt;0,ISNUMBER(S27)),RANK(X27,$X$7:$X$27,0),"")</f>
      </c>
      <c r="AA27" s="390" t="s">
        <v>232</v>
      </c>
    </row>
    <row r="28" spans="1:21" ht="15" customHeight="1">
      <c r="A28" s="23">
        <v>198</v>
      </c>
      <c r="B28" s="390" t="s">
        <v>566</v>
      </c>
      <c r="C28" s="374" t="s">
        <v>382</v>
      </c>
      <c r="D28" s="231"/>
      <c r="E28" s="430" t="s">
        <v>668</v>
      </c>
      <c r="F28" s="487"/>
      <c r="G28" s="488"/>
      <c r="H28" s="489"/>
      <c r="I28" s="490">
        <f t="shared" si="15"/>
      </c>
      <c r="T28" s="62"/>
      <c r="U28" s="60"/>
    </row>
    <row r="29" spans="1:21" ht="15" customHeight="1">
      <c r="A29" s="456">
        <v>199</v>
      </c>
      <c r="B29" s="484" t="s">
        <v>665</v>
      </c>
      <c r="C29" s="485" t="s">
        <v>178</v>
      </c>
      <c r="D29" s="306"/>
      <c r="E29" s="486" t="s">
        <v>770</v>
      </c>
      <c r="F29" s="111"/>
      <c r="G29" s="274"/>
      <c r="H29" s="38"/>
      <c r="I29" s="458">
        <f t="shared" si="15"/>
      </c>
      <c r="T29" s="62"/>
      <c r="U29" s="60"/>
    </row>
    <row r="30" spans="4:21" ht="15" customHeight="1">
      <c r="D30" s="263"/>
      <c r="T30" s="62"/>
      <c r="U30" s="60"/>
    </row>
    <row r="31" spans="2:21" ht="15">
      <c r="B31" s="439" t="s">
        <v>669</v>
      </c>
      <c r="C31" s="439"/>
      <c r="D31" s="263"/>
      <c r="S31" s="62"/>
      <c r="T31" s="60"/>
      <c r="U31" s="60"/>
    </row>
    <row r="32" spans="2:21" ht="15">
      <c r="B32" s="439" t="s">
        <v>670</v>
      </c>
      <c r="C32" s="439"/>
      <c r="D32" s="69"/>
      <c r="T32" s="62"/>
      <c r="U32" s="60"/>
    </row>
    <row r="33" spans="2:4" ht="15.75" thickBot="1">
      <c r="B33" s="439"/>
      <c r="C33" s="439"/>
      <c r="D33" s="69"/>
    </row>
    <row r="34" spans="2:3" ht="17.25" thickBot="1" thickTop="1">
      <c r="B34" s="441" t="s">
        <v>802</v>
      </c>
      <c r="C34" s="442"/>
    </row>
    <row r="35" ht="13.5" thickTop="1"/>
  </sheetData>
  <sheetProtection/>
  <conditionalFormatting sqref="I22:I29 I7:I18">
    <cfRule type="cellIs" priority="110" dxfId="1" operator="between" stopIfTrue="1">
      <formula>1</formula>
      <formula>8</formula>
    </cfRule>
    <cfRule type="cellIs" priority="111" dxfId="0" operator="greaterThanOrEqual" stopIfTrue="1">
      <formula>9</formula>
    </cfRule>
  </conditionalFormatting>
  <conditionalFormatting sqref="T7:T15">
    <cfRule type="cellIs" priority="112" dxfId="76" operator="between" stopIfTrue="1">
      <formula>1</formula>
      <formula>3</formula>
    </cfRule>
    <cfRule type="cellIs" priority="113" dxfId="0" operator="between" stopIfTrue="1">
      <formula>4</formula>
      <formula>8</formula>
    </cfRule>
    <cfRule type="cellIs" priority="114" dxfId="476" operator="greaterThanOrEqual" stopIfTrue="1">
      <formula>7</formula>
    </cfRule>
  </conditionalFormatting>
  <conditionalFormatting sqref="M15">
    <cfRule type="cellIs" priority="118" dxfId="0" operator="lessThan" stopIfTrue="1">
      <formula>400</formula>
    </cfRule>
    <cfRule type="cellIs" priority="119" dxfId="1" operator="between" stopIfTrue="1">
      <formula>400</formula>
      <formula>449</formula>
    </cfRule>
    <cfRule type="cellIs" priority="120" dxfId="2" operator="greaterThan" stopIfTrue="1">
      <formula>450</formula>
    </cfRule>
  </conditionalFormatting>
  <conditionalFormatting sqref="H7:H18 H22:H27 S7:S13 N7:N13 N15 S15">
    <cfRule type="cellIs" priority="121" dxfId="2" operator="equal" stopIfTrue="1">
      <formula>0</formula>
    </cfRule>
  </conditionalFormatting>
  <conditionalFormatting sqref="K13 K15">
    <cfRule type="cellIs" priority="122" dxfId="2" operator="greaterThanOrEqual" stopIfTrue="1">
      <formula>300</formula>
    </cfRule>
    <cfRule type="cellIs" priority="123" dxfId="1" operator="greaterThanOrEqual" stopIfTrue="1">
      <formula>275</formula>
    </cfRule>
  </conditionalFormatting>
  <conditionalFormatting sqref="L15">
    <cfRule type="cellIs" priority="124" dxfId="2" operator="greaterThanOrEqual" stopIfTrue="1">
      <formula>150</formula>
    </cfRule>
    <cfRule type="cellIs" priority="125" dxfId="1" operator="greaterThanOrEqual" stopIfTrue="1">
      <formula>125</formula>
    </cfRule>
  </conditionalFormatting>
  <conditionalFormatting sqref="R15">
    <cfRule type="cellIs" priority="128" dxfId="2" operator="greaterThanOrEqual" stopIfTrue="1">
      <formula>900</formula>
    </cfRule>
    <cfRule type="cellIs" priority="129" dxfId="1" operator="greaterThanOrEqual" stopIfTrue="1">
      <formula>800</formula>
    </cfRule>
  </conditionalFormatting>
  <conditionalFormatting sqref="Q13 Q15">
    <cfRule type="cellIs" priority="130" dxfId="2" operator="greaterThanOrEqual" stopIfTrue="1">
      <formula>300</formula>
    </cfRule>
    <cfRule type="cellIs" priority="131" dxfId="1" operator="greaterThanOrEqual" stopIfTrue="1">
      <formula>250</formula>
    </cfRule>
  </conditionalFormatting>
  <conditionalFormatting sqref="P13 P15">
    <cfRule type="cellIs" priority="132" dxfId="2" operator="greaterThanOrEqual" stopIfTrue="1">
      <formula>600</formula>
    </cfRule>
    <cfRule type="cellIs" priority="133" dxfId="1" operator="greaterThanOrEqual" stopIfTrue="1">
      <formula>550</formula>
    </cfRule>
  </conditionalFormatting>
  <conditionalFormatting sqref="G7:G18 G22:G29">
    <cfRule type="cellIs" priority="93" dxfId="0" operator="lessThan" stopIfTrue="1">
      <formula>500</formula>
    </cfRule>
    <cfRule type="cellIs" priority="94" dxfId="1" operator="between" stopIfTrue="1">
      <formula>501</formula>
      <formula>549</formula>
    </cfRule>
    <cfRule type="cellIs" priority="95" dxfId="2" operator="greaterThanOrEqual" stopIfTrue="1">
      <formula>550</formula>
    </cfRule>
  </conditionalFormatting>
  <conditionalFormatting sqref="R7">
    <cfRule type="cellIs" priority="84" dxfId="2" operator="greaterThanOrEqual" stopIfTrue="1">
      <formula>1100</formula>
    </cfRule>
    <cfRule type="cellIs" priority="85" dxfId="1" operator="between" stopIfTrue="1">
      <formula>1000</formula>
      <formula>1099</formula>
    </cfRule>
  </conditionalFormatting>
  <conditionalFormatting sqref="Q7">
    <cfRule type="cellIs" priority="86" dxfId="2" operator="greaterThanOrEqual" stopIfTrue="1">
      <formula>400</formula>
    </cfRule>
    <cfRule type="cellIs" priority="87" dxfId="1" operator="between" stopIfTrue="1">
      <formula>280</formula>
      <formula>399</formula>
    </cfRule>
  </conditionalFormatting>
  <conditionalFormatting sqref="P7">
    <cfRule type="cellIs" priority="88" dxfId="2" operator="greaterThanOrEqual" stopIfTrue="1">
      <formula>800</formula>
    </cfRule>
    <cfRule type="cellIs" priority="89" dxfId="1" operator="between" stopIfTrue="1">
      <formula>720</formula>
      <formula>799</formula>
    </cfRule>
  </conditionalFormatting>
  <conditionalFormatting sqref="P7">
    <cfRule type="cellIs" priority="83" dxfId="0" operator="lessThan" stopIfTrue="1">
      <formula>720</formula>
    </cfRule>
  </conditionalFormatting>
  <conditionalFormatting sqref="Q7">
    <cfRule type="cellIs" priority="82" dxfId="0" operator="lessThan" stopIfTrue="1">
      <formula>280</formula>
    </cfRule>
  </conditionalFormatting>
  <conditionalFormatting sqref="R7">
    <cfRule type="cellIs" priority="81" dxfId="0" operator="lessThan" stopIfTrue="1">
      <formula>1000</formula>
    </cfRule>
  </conditionalFormatting>
  <conditionalFormatting sqref="R8">
    <cfRule type="cellIs" priority="75" dxfId="2" operator="greaterThanOrEqual" stopIfTrue="1">
      <formula>1100</formula>
    </cfRule>
    <cfRule type="cellIs" priority="76" dxfId="1" operator="between" stopIfTrue="1">
      <formula>1000</formula>
      <formula>1099</formula>
    </cfRule>
  </conditionalFormatting>
  <conditionalFormatting sqref="Q8">
    <cfRule type="cellIs" priority="77" dxfId="2" operator="greaterThanOrEqual" stopIfTrue="1">
      <formula>400</formula>
    </cfRule>
    <cfRule type="cellIs" priority="78" dxfId="1" operator="between" stopIfTrue="1">
      <formula>280</formula>
      <formula>399</formula>
    </cfRule>
  </conditionalFormatting>
  <conditionalFormatting sqref="P8">
    <cfRule type="cellIs" priority="79" dxfId="2" operator="greaterThanOrEqual" stopIfTrue="1">
      <formula>800</formula>
    </cfRule>
    <cfRule type="cellIs" priority="80" dxfId="1" operator="between" stopIfTrue="1">
      <formula>720</formula>
      <formula>799</formula>
    </cfRule>
  </conditionalFormatting>
  <conditionalFormatting sqref="P8">
    <cfRule type="cellIs" priority="74" dxfId="0" operator="lessThan" stopIfTrue="1">
      <formula>720</formula>
    </cfRule>
  </conditionalFormatting>
  <conditionalFormatting sqref="Q8">
    <cfRule type="cellIs" priority="73" dxfId="0" operator="lessThan" stopIfTrue="1">
      <formula>280</formula>
    </cfRule>
  </conditionalFormatting>
  <conditionalFormatting sqref="R8">
    <cfRule type="cellIs" priority="72" dxfId="0" operator="lessThan" stopIfTrue="1">
      <formula>1000</formula>
    </cfRule>
  </conditionalFormatting>
  <conditionalFormatting sqref="R9:R12">
    <cfRule type="cellIs" priority="66" dxfId="2" operator="greaterThanOrEqual" stopIfTrue="1">
      <formula>1100</formula>
    </cfRule>
    <cfRule type="cellIs" priority="67" dxfId="1" operator="between" stopIfTrue="1">
      <formula>1000</formula>
      <formula>1099</formula>
    </cfRule>
  </conditionalFormatting>
  <conditionalFormatting sqref="Q9:Q12">
    <cfRule type="cellIs" priority="68" dxfId="2" operator="greaterThanOrEqual" stopIfTrue="1">
      <formula>400</formula>
    </cfRule>
    <cfRule type="cellIs" priority="69" dxfId="1" operator="between" stopIfTrue="1">
      <formula>280</formula>
      <formula>399</formula>
    </cfRule>
  </conditionalFormatting>
  <conditionalFormatting sqref="P9:P12">
    <cfRule type="cellIs" priority="70" dxfId="2" operator="greaterThanOrEqual" stopIfTrue="1">
      <formula>800</formula>
    </cfRule>
    <cfRule type="cellIs" priority="71" dxfId="1" operator="between" stopIfTrue="1">
      <formula>720</formula>
      <formula>799</formula>
    </cfRule>
  </conditionalFormatting>
  <conditionalFormatting sqref="P9:P12">
    <cfRule type="cellIs" priority="65" dxfId="0" operator="lessThan" stopIfTrue="1">
      <formula>720</formula>
    </cfRule>
  </conditionalFormatting>
  <conditionalFormatting sqref="Q9:Q12">
    <cfRule type="cellIs" priority="64" dxfId="0" operator="lessThan" stopIfTrue="1">
      <formula>280</formula>
    </cfRule>
  </conditionalFormatting>
  <conditionalFormatting sqref="R9:R12">
    <cfRule type="cellIs" priority="63" dxfId="0" operator="lessThan" stopIfTrue="1">
      <formula>1000</formula>
    </cfRule>
  </conditionalFormatting>
  <conditionalFormatting sqref="K7:K12">
    <cfRule type="cellIs" priority="60" dxfId="0" operator="lessThan" stopIfTrue="1">
      <formula>360</formula>
    </cfRule>
    <cfRule type="cellIs" priority="61" dxfId="12" operator="between" stopIfTrue="1">
      <formula>360</formula>
      <formula>399</formula>
    </cfRule>
    <cfRule type="cellIs" priority="62" dxfId="11" operator="greaterThanOrEqual" stopIfTrue="1">
      <formula>400</formula>
    </cfRule>
  </conditionalFormatting>
  <conditionalFormatting sqref="L7:L13 F7:F18 F22">
    <cfRule type="cellIs" priority="57" dxfId="0" operator="lessThan" stopIfTrue="1">
      <formula>140</formula>
    </cfRule>
    <cfRule type="cellIs" priority="58" dxfId="1" operator="between" stopIfTrue="1">
      <formula>140</formula>
      <formula>199</formula>
    </cfRule>
    <cfRule type="cellIs" priority="59" dxfId="2" operator="greaterThanOrEqual" stopIfTrue="1">
      <formula>200</formula>
    </cfRule>
  </conditionalFormatting>
  <conditionalFormatting sqref="M7:M13">
    <cfRule type="cellIs" priority="54" dxfId="0" operator="lessThan" stopIfTrue="1">
      <formula>500</formula>
    </cfRule>
    <cfRule type="cellIs" priority="55" dxfId="1" operator="between" stopIfTrue="1">
      <formula>501</formula>
      <formula>549</formula>
    </cfRule>
    <cfRule type="cellIs" priority="56" dxfId="2" operator="greaterThanOrEqual" stopIfTrue="1">
      <formula>550</formula>
    </cfRule>
  </conditionalFormatting>
  <conditionalFormatting sqref="H7:H18 H22:H27 E7:F18 E22:F26 K7:L13 N7:N13 N15 K15:L15">
    <cfRule type="cellIs" priority="53" dxfId="10" operator="equal" stopIfTrue="1">
      <formula>""</formula>
    </cfRule>
  </conditionalFormatting>
  <conditionalFormatting sqref="F27:F29">
    <cfRule type="cellIs" priority="51" dxfId="2" operator="greaterThanOrEqual" stopIfTrue="1">
      <formula>150</formula>
    </cfRule>
    <cfRule type="cellIs" priority="52" dxfId="1" operator="greaterThanOrEqual" stopIfTrue="1">
      <formula>125</formula>
    </cfRule>
  </conditionalFormatting>
  <conditionalFormatting sqref="E27:F29">
    <cfRule type="cellIs" priority="42" dxfId="10" operator="equal" stopIfTrue="1">
      <formula>""</formula>
    </cfRule>
  </conditionalFormatting>
  <conditionalFormatting sqref="H28:H29">
    <cfRule type="cellIs" priority="41" dxfId="2" operator="equal" stopIfTrue="1">
      <formula>0</formula>
    </cfRule>
  </conditionalFormatting>
  <conditionalFormatting sqref="H28:H29">
    <cfRule type="cellIs" priority="40" dxfId="10" operator="equal" stopIfTrue="1">
      <formula>""</formula>
    </cfRule>
  </conditionalFormatting>
  <conditionalFormatting sqref="E7:E18">
    <cfRule type="cellIs" priority="30" dxfId="0" operator="lessThan" stopIfTrue="1">
      <formula>360</formula>
    </cfRule>
    <cfRule type="cellIs" priority="31" dxfId="12" operator="between" stopIfTrue="1">
      <formula>360</formula>
      <formula>399</formula>
    </cfRule>
    <cfRule type="cellIs" priority="32" dxfId="11" operator="greaterThanOrEqual" stopIfTrue="1">
      <formula>400</formula>
    </cfRule>
  </conditionalFormatting>
  <conditionalFormatting sqref="F23:F26">
    <cfRule type="cellIs" priority="27" dxfId="2" operator="greaterThanOrEqual" stopIfTrue="1">
      <formula>150</formula>
    </cfRule>
    <cfRule type="cellIs" priority="28" dxfId="1" operator="greaterThanOrEqual" stopIfTrue="1">
      <formula>125</formula>
    </cfRule>
  </conditionalFormatting>
  <conditionalFormatting sqref="S14 N14">
    <cfRule type="cellIs" priority="26" dxfId="2" operator="equal" stopIfTrue="1">
      <formula>0</formula>
    </cfRule>
  </conditionalFormatting>
  <conditionalFormatting sqref="R14">
    <cfRule type="cellIs" priority="17" dxfId="2" operator="greaterThanOrEqual" stopIfTrue="1">
      <formula>1100</formula>
    </cfRule>
    <cfRule type="cellIs" priority="18" dxfId="1" operator="between" stopIfTrue="1">
      <formula>1000</formula>
      <formula>1099</formula>
    </cfRule>
  </conditionalFormatting>
  <conditionalFormatting sqref="Q14">
    <cfRule type="cellIs" priority="19" dxfId="2" operator="greaterThanOrEqual" stopIfTrue="1">
      <formula>400</formula>
    </cfRule>
    <cfRule type="cellIs" priority="20" dxfId="1" operator="between" stopIfTrue="1">
      <formula>280</formula>
      <formula>399</formula>
    </cfRule>
  </conditionalFormatting>
  <conditionalFormatting sqref="P14">
    <cfRule type="cellIs" priority="21" dxfId="2" operator="greaterThanOrEqual" stopIfTrue="1">
      <formula>800</formula>
    </cfRule>
    <cfRule type="cellIs" priority="22" dxfId="1" operator="between" stopIfTrue="1">
      <formula>720</formula>
      <formula>799</formula>
    </cfRule>
  </conditionalFormatting>
  <conditionalFormatting sqref="P14">
    <cfRule type="cellIs" priority="16" dxfId="0" operator="lessThan" stopIfTrue="1">
      <formula>720</formula>
    </cfRule>
  </conditionalFormatting>
  <conditionalFormatting sqref="Q14">
    <cfRule type="cellIs" priority="15" dxfId="0" operator="lessThan" stopIfTrue="1">
      <formula>280</formula>
    </cfRule>
  </conditionalFormatting>
  <conditionalFormatting sqref="R14">
    <cfRule type="cellIs" priority="14" dxfId="0" operator="lessThan" stopIfTrue="1">
      <formula>1000</formula>
    </cfRule>
  </conditionalFormatting>
  <conditionalFormatting sqref="K14">
    <cfRule type="cellIs" priority="11" dxfId="0" operator="lessThan" stopIfTrue="1">
      <formula>360</formula>
    </cfRule>
    <cfRule type="cellIs" priority="12" dxfId="12" operator="between" stopIfTrue="1">
      <formula>360</formula>
      <formula>399</formula>
    </cfRule>
    <cfRule type="cellIs" priority="13" dxfId="11" operator="greaterThanOrEqual" stopIfTrue="1">
      <formula>400</formula>
    </cfRule>
  </conditionalFormatting>
  <conditionalFormatting sqref="L14">
    <cfRule type="cellIs" priority="8" dxfId="0" operator="lessThan" stopIfTrue="1">
      <formula>140</formula>
    </cfRule>
    <cfRule type="cellIs" priority="9" dxfId="1" operator="between" stopIfTrue="1">
      <formula>140</formula>
      <formula>199</formula>
    </cfRule>
    <cfRule type="cellIs" priority="10" dxfId="2" operator="greaterThanOrEqual" stopIfTrue="1">
      <formula>200</formula>
    </cfRule>
  </conditionalFormatting>
  <conditionalFormatting sqref="M14">
    <cfRule type="cellIs" priority="5" dxfId="0" operator="lessThan" stopIfTrue="1">
      <formula>500</formula>
    </cfRule>
    <cfRule type="cellIs" priority="6" dxfId="1" operator="between" stopIfTrue="1">
      <formula>501</formula>
      <formula>549</formula>
    </cfRule>
    <cfRule type="cellIs" priority="7" dxfId="2" operator="greaterThanOrEqual" stopIfTrue="1">
      <formula>550</formula>
    </cfRule>
  </conditionalFormatting>
  <conditionalFormatting sqref="K14:L14 N14">
    <cfRule type="cellIs" priority="4" dxfId="10" operator="equal" stopIfTrue="1">
      <formula>""</formula>
    </cfRule>
  </conditionalFormatting>
  <conditionalFormatting sqref="R13">
    <cfRule type="cellIs" priority="2" dxfId="2" operator="greaterThanOrEqual" stopIfTrue="1">
      <formula>1100</formula>
    </cfRule>
    <cfRule type="cellIs" priority="3" dxfId="1" operator="between" stopIfTrue="1">
      <formula>1000</formula>
      <formula>1099</formula>
    </cfRule>
  </conditionalFormatting>
  <conditionalFormatting sqref="R13">
    <cfRule type="cellIs" priority="1" dxfId="0" operator="lessThan" stopIfTrue="1">
      <formula>1000</formula>
    </cfRule>
  </conditionalFormatting>
  <printOptions horizontalCentered="1"/>
  <pageMargins left="0.1968503937007874" right="0.11811023622047245" top="0.15748031496062992" bottom="0.15748031496062992" header="0.5118110236220472" footer="0.5118110236220472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1">
      <selection activeCell="AB1" sqref="AB1:AB16384"/>
    </sheetView>
  </sheetViews>
  <sheetFormatPr defaultColWidth="11.421875" defaultRowHeight="12.75"/>
  <cols>
    <col min="1" max="1" width="3.421875" style="65" customWidth="1"/>
    <col min="2" max="2" width="21.28125" style="60" customWidth="1"/>
    <col min="3" max="3" width="20.7109375" style="60" customWidth="1"/>
    <col min="4" max="4" width="4.421875" style="65" customWidth="1"/>
    <col min="5" max="7" width="5.8515625" style="65" customWidth="1"/>
    <col min="8" max="8" width="3.8515625" style="65" customWidth="1"/>
    <col min="9" max="9" width="4.7109375" style="65" customWidth="1"/>
    <col min="10" max="10" width="0.9921875" style="65" customWidth="1"/>
    <col min="11" max="13" width="6.28125" style="65" customWidth="1"/>
    <col min="14" max="14" width="4.00390625" style="65" customWidth="1"/>
    <col min="15" max="15" width="0.9921875" style="65" customWidth="1"/>
    <col min="16" max="18" width="8.421875" style="65" customWidth="1"/>
    <col min="19" max="19" width="4.421875" style="65" customWidth="1"/>
    <col min="20" max="20" width="5.8515625" style="65" customWidth="1"/>
    <col min="21" max="21" width="6.28125" style="60" customWidth="1"/>
    <col min="22" max="22" width="11.421875" style="60" hidden="1" customWidth="1"/>
    <col min="23" max="23" width="5.7109375" style="60" hidden="1" customWidth="1"/>
    <col min="24" max="24" width="11.421875" style="60" hidden="1" customWidth="1"/>
    <col min="25" max="25" width="5.7109375" style="60" hidden="1" customWidth="1"/>
    <col min="26" max="26" width="7.7109375" style="60" hidden="1" customWidth="1"/>
    <col min="27" max="28" width="11.421875" style="60" hidden="1" customWidth="1"/>
    <col min="29" max="29" width="11.421875" style="60" customWidth="1"/>
    <col min="30" max="30" width="11.421875" style="60" hidden="1" customWidth="1"/>
    <col min="31" max="16384" width="11.421875" style="60" customWidth="1"/>
  </cols>
  <sheetData>
    <row r="1" spans="1:21" ht="24" customHeight="1">
      <c r="A1" s="904" t="s">
        <v>259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64"/>
    </row>
    <row r="2" ht="9" customHeight="1"/>
    <row r="3" spans="1:14" s="61" customFormat="1" ht="15.75" customHeight="1">
      <c r="A3" s="3" t="s">
        <v>717</v>
      </c>
      <c r="D3" s="4" t="s">
        <v>310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" customHeight="1"/>
    <row r="5" spans="1:20" s="61" customFormat="1" ht="15.75" customHeight="1">
      <c r="A5" s="5" t="s">
        <v>17</v>
      </c>
      <c r="B5" s="6"/>
      <c r="C5" s="7"/>
      <c r="D5" s="8" t="s">
        <v>40</v>
      </c>
      <c r="E5" s="66"/>
      <c r="F5" s="66"/>
      <c r="G5" s="66"/>
      <c r="H5" s="66"/>
      <c r="I5" s="9"/>
      <c r="J5" s="67"/>
      <c r="K5" s="8" t="s">
        <v>41</v>
      </c>
      <c r="L5" s="66"/>
      <c r="M5" s="66"/>
      <c r="N5" s="68"/>
      <c r="O5" s="69"/>
      <c r="P5" s="8" t="s">
        <v>2</v>
      </c>
      <c r="Q5" s="66"/>
      <c r="R5" s="66"/>
      <c r="S5" s="66"/>
      <c r="T5" s="68"/>
    </row>
    <row r="6" spans="1:22" s="17" customFormat="1" ht="15.75" customHeight="1">
      <c r="A6" s="10" t="s">
        <v>3</v>
      </c>
      <c r="B6" s="11" t="s">
        <v>4</v>
      </c>
      <c r="C6" s="12" t="s">
        <v>5</v>
      </c>
      <c r="D6" s="31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5"/>
      <c r="K6" s="13" t="s">
        <v>7</v>
      </c>
      <c r="L6" s="13" t="s">
        <v>8</v>
      </c>
      <c r="M6" s="13" t="s">
        <v>9</v>
      </c>
      <c r="N6" s="14" t="s">
        <v>10</v>
      </c>
      <c r="O6" s="15"/>
      <c r="P6" s="16" t="s">
        <v>7</v>
      </c>
      <c r="Q6" s="13" t="s">
        <v>12</v>
      </c>
      <c r="R6" s="13" t="s">
        <v>13</v>
      </c>
      <c r="S6" s="13" t="s">
        <v>10</v>
      </c>
      <c r="T6" s="14" t="s">
        <v>14</v>
      </c>
      <c r="V6" s="61" t="s">
        <v>23</v>
      </c>
    </row>
    <row r="7" spans="1:30" s="61" customFormat="1" ht="15.75" customHeight="1">
      <c r="A7" s="23">
        <v>229</v>
      </c>
      <c r="B7" s="394" t="s">
        <v>420</v>
      </c>
      <c r="C7" s="374" t="s">
        <v>15</v>
      </c>
      <c r="D7" s="228">
        <v>0.53125</v>
      </c>
      <c r="E7" s="81">
        <v>374</v>
      </c>
      <c r="F7" s="654">
        <v>179</v>
      </c>
      <c r="G7" s="655">
        <f aca="true" t="shared" si="0" ref="G7:G14">IF(SUM(E7,F7)&gt;0,SUM(E7,F7),"")</f>
        <v>553</v>
      </c>
      <c r="H7" s="654">
        <v>6</v>
      </c>
      <c r="I7" s="722">
        <v>4</v>
      </c>
      <c r="J7" s="71"/>
      <c r="K7" s="81">
        <v>378</v>
      </c>
      <c r="L7" s="54">
        <v>190</v>
      </c>
      <c r="M7" s="82">
        <f aca="true" t="shared" si="1" ref="M7:M14">IF(SUM(K7,L7)&gt;0,SUM(K7,L7),"")</f>
        <v>568</v>
      </c>
      <c r="N7" s="47">
        <v>6</v>
      </c>
      <c r="O7" s="24"/>
      <c r="P7" s="72">
        <f aca="true" t="shared" si="2" ref="P7:S14">IF(AND(ISNUMBER(E7),ISNUMBER(K7)),SUM(E7,K7),"")</f>
        <v>752</v>
      </c>
      <c r="Q7" s="73">
        <f t="shared" si="2"/>
        <v>369</v>
      </c>
      <c r="R7" s="46">
        <f t="shared" si="2"/>
        <v>1121</v>
      </c>
      <c r="S7" s="129">
        <f t="shared" si="2"/>
        <v>12</v>
      </c>
      <c r="T7" s="34">
        <v>1</v>
      </c>
      <c r="U7" s="777" t="s">
        <v>814</v>
      </c>
      <c r="V7" s="60">
        <f aca="true" t="shared" si="3" ref="V7:V34">IF(SUM(G7)&gt;0,100000*G7+1000*F7-H7,"")</f>
        <v>55478994</v>
      </c>
      <c r="W7" s="60">
        <f aca="true" t="shared" si="4" ref="W7:W34">IF(SUM(G7)&gt;0,RANK(V7,$V$7:$V$36,0),"")</f>
        <v>4</v>
      </c>
      <c r="X7" s="60">
        <f>IF(AND(SUM(Q7)&gt;0,ISNUMBER(S7)),100000*R7+1000*Q7-S7,"")</f>
        <v>112468988</v>
      </c>
      <c r="Y7" s="60" t="e">
        <f aca="true" t="shared" si="5" ref="Y7:Y14">IF(AND(SUM(Q7)&gt;0,ISNUMBER(S7)),RANK(X7,$X$7:$X$36,0),"")</f>
        <v>#REF!</v>
      </c>
      <c r="AD7" s="464" t="s">
        <v>769</v>
      </c>
    </row>
    <row r="8" spans="1:25" ht="15.75" customHeight="1">
      <c r="A8" s="23">
        <v>241</v>
      </c>
      <c r="B8" s="391" t="s">
        <v>624</v>
      </c>
      <c r="C8" s="657" t="s">
        <v>282</v>
      </c>
      <c r="D8" s="231">
        <v>0.6458333333333334</v>
      </c>
      <c r="E8" s="81">
        <v>364</v>
      </c>
      <c r="F8" s="654">
        <v>185</v>
      </c>
      <c r="G8" s="655">
        <f t="shared" si="0"/>
        <v>549</v>
      </c>
      <c r="H8" s="654">
        <v>6</v>
      </c>
      <c r="I8" s="722">
        <v>5</v>
      </c>
      <c r="J8" s="74"/>
      <c r="K8" s="81">
        <v>372</v>
      </c>
      <c r="L8" s="54">
        <v>191</v>
      </c>
      <c r="M8" s="82">
        <f t="shared" si="1"/>
        <v>563</v>
      </c>
      <c r="N8" s="47">
        <v>2</v>
      </c>
      <c r="O8" s="74"/>
      <c r="P8" s="75">
        <f t="shared" si="2"/>
        <v>736</v>
      </c>
      <c r="Q8" s="164">
        <f t="shared" si="2"/>
        <v>376</v>
      </c>
      <c r="R8" s="33">
        <f t="shared" si="2"/>
        <v>1112</v>
      </c>
      <c r="S8" s="129">
        <f t="shared" si="2"/>
        <v>8</v>
      </c>
      <c r="T8" s="34">
        <v>2</v>
      </c>
      <c r="U8" s="777" t="s">
        <v>814</v>
      </c>
      <c r="V8" s="60">
        <f t="shared" si="3"/>
        <v>55084994</v>
      </c>
      <c r="W8" s="60">
        <f t="shared" si="4"/>
        <v>5</v>
      </c>
      <c r="X8" s="60">
        <f aca="true" t="shared" si="6" ref="X8:X14">IF(AND(SUM(Q8)&gt;0,ISNUMBER(S8)),100000*R8+1000*Q8-S8,"")</f>
        <v>111575992</v>
      </c>
      <c r="Y8" s="60" t="e">
        <f t="shared" si="5"/>
        <v>#REF!</v>
      </c>
    </row>
    <row r="9" spans="1:25" ht="15.75" customHeight="1">
      <c r="A9" s="23">
        <v>213</v>
      </c>
      <c r="B9" s="394" t="s">
        <v>454</v>
      </c>
      <c r="C9" s="374" t="s">
        <v>284</v>
      </c>
      <c r="D9" s="231">
        <v>0.375</v>
      </c>
      <c r="E9" s="119">
        <v>368</v>
      </c>
      <c r="F9" s="654">
        <v>176</v>
      </c>
      <c r="G9" s="655">
        <f t="shared" si="0"/>
        <v>544</v>
      </c>
      <c r="H9" s="654">
        <v>5</v>
      </c>
      <c r="I9" s="722">
        <v>7</v>
      </c>
      <c r="J9" s="71"/>
      <c r="K9" s="81">
        <v>385</v>
      </c>
      <c r="L9" s="54">
        <v>177</v>
      </c>
      <c r="M9" s="82">
        <f t="shared" si="1"/>
        <v>562</v>
      </c>
      <c r="N9" s="19">
        <v>4</v>
      </c>
      <c r="O9" s="24"/>
      <c r="P9" s="75">
        <f t="shared" si="2"/>
        <v>753</v>
      </c>
      <c r="Q9" s="164">
        <f t="shared" si="2"/>
        <v>353</v>
      </c>
      <c r="R9" s="33">
        <f t="shared" si="2"/>
        <v>1106</v>
      </c>
      <c r="S9" s="21">
        <f t="shared" si="2"/>
        <v>9</v>
      </c>
      <c r="T9" s="34">
        <v>3</v>
      </c>
      <c r="U9" s="777" t="s">
        <v>814</v>
      </c>
      <c r="V9" s="60">
        <f t="shared" si="3"/>
        <v>54575995</v>
      </c>
      <c r="W9" s="60">
        <f t="shared" si="4"/>
        <v>7</v>
      </c>
      <c r="X9" s="60">
        <f t="shared" si="6"/>
        <v>110952991</v>
      </c>
      <c r="Y9" s="60" t="e">
        <f t="shared" si="5"/>
        <v>#REF!</v>
      </c>
    </row>
    <row r="10" spans="1:25" ht="15.75" customHeight="1">
      <c r="A10" s="23">
        <v>236</v>
      </c>
      <c r="B10" s="391" t="s">
        <v>365</v>
      </c>
      <c r="C10" s="374" t="s">
        <v>186</v>
      </c>
      <c r="D10" s="231"/>
      <c r="E10" s="81">
        <v>373</v>
      </c>
      <c r="F10" s="654">
        <v>171</v>
      </c>
      <c r="G10" s="655">
        <f t="shared" si="0"/>
        <v>544</v>
      </c>
      <c r="H10" s="654">
        <v>7</v>
      </c>
      <c r="I10" s="722">
        <v>8</v>
      </c>
      <c r="J10" s="71"/>
      <c r="K10" s="81">
        <v>374</v>
      </c>
      <c r="L10" s="54">
        <v>187</v>
      </c>
      <c r="M10" s="82">
        <f t="shared" si="1"/>
        <v>561</v>
      </c>
      <c r="N10" s="19">
        <v>5</v>
      </c>
      <c r="O10" s="24"/>
      <c r="P10" s="75">
        <f t="shared" si="2"/>
        <v>747</v>
      </c>
      <c r="Q10" s="164">
        <f t="shared" si="2"/>
        <v>358</v>
      </c>
      <c r="R10" s="33">
        <f t="shared" si="2"/>
        <v>1105</v>
      </c>
      <c r="S10" s="21">
        <f t="shared" si="2"/>
        <v>12</v>
      </c>
      <c r="T10" s="34">
        <v>4</v>
      </c>
      <c r="V10" s="60">
        <f t="shared" si="3"/>
        <v>54570993</v>
      </c>
      <c r="W10" s="60">
        <f t="shared" si="4"/>
        <v>8</v>
      </c>
      <c r="X10" s="60">
        <f t="shared" si="6"/>
        <v>110857988</v>
      </c>
      <c r="Y10" s="60" t="e">
        <f t="shared" si="5"/>
        <v>#REF!</v>
      </c>
    </row>
    <row r="11" spans="1:25" ht="15.75" customHeight="1">
      <c r="A11" s="23">
        <v>233</v>
      </c>
      <c r="B11" s="444" t="s">
        <v>679</v>
      </c>
      <c r="C11" s="419" t="s">
        <v>392</v>
      </c>
      <c r="D11" s="231">
        <v>0.5694444444444444</v>
      </c>
      <c r="E11" s="81">
        <v>384</v>
      </c>
      <c r="F11" s="654">
        <v>175</v>
      </c>
      <c r="G11" s="655">
        <f t="shared" si="0"/>
        <v>559</v>
      </c>
      <c r="H11" s="654">
        <v>3</v>
      </c>
      <c r="I11" s="722">
        <v>1</v>
      </c>
      <c r="J11" s="71"/>
      <c r="K11" s="81">
        <v>352</v>
      </c>
      <c r="L11" s="54">
        <v>193</v>
      </c>
      <c r="M11" s="82">
        <f t="shared" si="1"/>
        <v>545</v>
      </c>
      <c r="N11" s="47">
        <v>6</v>
      </c>
      <c r="O11" s="24"/>
      <c r="P11" s="75">
        <f t="shared" si="2"/>
        <v>736</v>
      </c>
      <c r="Q11" s="164">
        <f t="shared" si="2"/>
        <v>368</v>
      </c>
      <c r="R11" s="33">
        <f t="shared" si="2"/>
        <v>1104</v>
      </c>
      <c r="S11" s="129">
        <f t="shared" si="2"/>
        <v>9</v>
      </c>
      <c r="T11" s="34">
        <v>5</v>
      </c>
      <c r="V11" s="60">
        <f t="shared" si="3"/>
        <v>56074997</v>
      </c>
      <c r="W11" s="60">
        <f t="shared" si="4"/>
        <v>1</v>
      </c>
      <c r="X11" s="60">
        <f t="shared" si="6"/>
        <v>110767991</v>
      </c>
      <c r="Y11" s="60" t="e">
        <f t="shared" si="5"/>
        <v>#REF!</v>
      </c>
    </row>
    <row r="12" spans="1:25" ht="15.75" customHeight="1">
      <c r="A12" s="23">
        <v>216</v>
      </c>
      <c r="B12" s="391" t="s">
        <v>419</v>
      </c>
      <c r="C12" s="374" t="s">
        <v>15</v>
      </c>
      <c r="D12" s="231"/>
      <c r="E12" s="81">
        <v>374</v>
      </c>
      <c r="F12" s="654">
        <v>181</v>
      </c>
      <c r="G12" s="655">
        <f t="shared" si="0"/>
        <v>555</v>
      </c>
      <c r="H12" s="654">
        <v>7</v>
      </c>
      <c r="I12" s="722">
        <v>3</v>
      </c>
      <c r="J12" s="71"/>
      <c r="K12" s="81">
        <v>353</v>
      </c>
      <c r="L12" s="54">
        <v>195</v>
      </c>
      <c r="M12" s="160">
        <f t="shared" si="1"/>
        <v>548</v>
      </c>
      <c r="N12" s="47">
        <v>2</v>
      </c>
      <c r="O12" s="24"/>
      <c r="P12" s="75">
        <f t="shared" si="2"/>
        <v>727</v>
      </c>
      <c r="Q12" s="164">
        <f t="shared" si="2"/>
        <v>376</v>
      </c>
      <c r="R12" s="33">
        <f t="shared" si="2"/>
        <v>1103</v>
      </c>
      <c r="S12" s="129">
        <f t="shared" si="2"/>
        <v>9</v>
      </c>
      <c r="T12" s="34">
        <v>6</v>
      </c>
      <c r="V12" s="60">
        <f t="shared" si="3"/>
        <v>55680993</v>
      </c>
      <c r="W12" s="60">
        <f t="shared" si="4"/>
        <v>3</v>
      </c>
      <c r="X12" s="60">
        <f t="shared" si="6"/>
        <v>110675991</v>
      </c>
      <c r="Y12" s="60" t="e">
        <f t="shared" si="5"/>
        <v>#REF!</v>
      </c>
    </row>
    <row r="13" spans="1:25" ht="15.75" customHeight="1">
      <c r="A13" s="23">
        <v>221</v>
      </c>
      <c r="B13" s="394" t="s">
        <v>330</v>
      </c>
      <c r="C13" s="374" t="s">
        <v>331</v>
      </c>
      <c r="D13" s="231">
        <v>0.4513888888888889</v>
      </c>
      <c r="E13" s="81">
        <v>367</v>
      </c>
      <c r="F13" s="654">
        <v>180</v>
      </c>
      <c r="G13" s="655">
        <f t="shared" si="0"/>
        <v>547</v>
      </c>
      <c r="H13" s="654">
        <v>5</v>
      </c>
      <c r="I13" s="722">
        <v>6</v>
      </c>
      <c r="J13" s="71"/>
      <c r="K13" s="81">
        <v>347</v>
      </c>
      <c r="L13" s="54">
        <v>200</v>
      </c>
      <c r="M13" s="82">
        <f t="shared" si="1"/>
        <v>547</v>
      </c>
      <c r="N13" s="47">
        <v>4</v>
      </c>
      <c r="O13" s="71"/>
      <c r="P13" s="75">
        <f t="shared" si="2"/>
        <v>714</v>
      </c>
      <c r="Q13" s="89">
        <f t="shared" si="2"/>
        <v>380</v>
      </c>
      <c r="R13" s="33">
        <f t="shared" si="2"/>
        <v>1094</v>
      </c>
      <c r="S13" s="129">
        <f t="shared" si="2"/>
        <v>9</v>
      </c>
      <c r="T13" s="22">
        <v>7</v>
      </c>
      <c r="V13" s="60">
        <f t="shared" si="3"/>
        <v>54879995</v>
      </c>
      <c r="W13" s="60">
        <f t="shared" si="4"/>
        <v>6</v>
      </c>
      <c r="X13" s="60">
        <f t="shared" si="6"/>
        <v>109779991</v>
      </c>
      <c r="Y13" s="60" t="e">
        <f t="shared" si="5"/>
        <v>#REF!</v>
      </c>
    </row>
    <row r="14" spans="1:25" ht="15.75" customHeight="1">
      <c r="A14" s="23">
        <v>244</v>
      </c>
      <c r="B14" s="459" t="s">
        <v>272</v>
      </c>
      <c r="C14" s="381" t="s">
        <v>189</v>
      </c>
      <c r="D14" s="303"/>
      <c r="E14" s="81">
        <v>380</v>
      </c>
      <c r="F14" s="654">
        <v>176</v>
      </c>
      <c r="G14" s="655">
        <f t="shared" si="0"/>
        <v>556</v>
      </c>
      <c r="H14" s="654">
        <v>5</v>
      </c>
      <c r="I14" s="722">
        <v>2</v>
      </c>
      <c r="J14" s="71"/>
      <c r="K14" s="161">
        <v>350</v>
      </c>
      <c r="L14" s="162">
        <v>126</v>
      </c>
      <c r="M14" s="163">
        <f t="shared" si="1"/>
        <v>476</v>
      </c>
      <c r="N14" s="483">
        <v>10</v>
      </c>
      <c r="O14" s="494"/>
      <c r="P14" s="76">
        <f t="shared" si="2"/>
        <v>730</v>
      </c>
      <c r="Q14" s="77">
        <f t="shared" si="2"/>
        <v>302</v>
      </c>
      <c r="R14" s="36">
        <f t="shared" si="2"/>
        <v>1032</v>
      </c>
      <c r="S14" s="759">
        <f t="shared" si="2"/>
        <v>15</v>
      </c>
      <c r="T14" s="295">
        <v>8</v>
      </c>
      <c r="V14" s="60">
        <f t="shared" si="3"/>
        <v>55775995</v>
      </c>
      <c r="W14" s="60">
        <f t="shared" si="4"/>
        <v>2</v>
      </c>
      <c r="X14" s="60">
        <f t="shared" si="6"/>
        <v>103501985</v>
      </c>
      <c r="Y14" s="60" t="e">
        <f t="shared" si="5"/>
        <v>#REF!</v>
      </c>
    </row>
    <row r="15" spans="1:25" ht="15.75" customHeight="1">
      <c r="A15" s="23">
        <v>239</v>
      </c>
      <c r="B15" s="394" t="s">
        <v>625</v>
      </c>
      <c r="C15" s="374" t="s">
        <v>318</v>
      </c>
      <c r="D15" s="232"/>
      <c r="E15" s="81">
        <v>356</v>
      </c>
      <c r="F15" s="654">
        <v>186</v>
      </c>
      <c r="G15" s="655">
        <f aca="true" t="shared" si="7" ref="G15:G33">IF(SUM(E15,F15)&gt;0,SUM(E15,F15),"")</f>
        <v>542</v>
      </c>
      <c r="H15" s="654">
        <v>6</v>
      </c>
      <c r="I15" s="722">
        <f aca="true" t="shared" si="8" ref="I15:I27">IF(W15&gt;0,W15,"")</f>
        <v>9</v>
      </c>
      <c r="J15" s="291"/>
      <c r="K15" s="293"/>
      <c r="N15" s="60"/>
      <c r="O15" s="26"/>
      <c r="P15" s="99">
        <f>IF(AND(ISNUMBER(E15),ISNUMBER(K15)),SUM(E15,K15),"")</f>
      </c>
      <c r="Q15" s="99">
        <f>IF(AND(ISNUMBER(F16),ISNUMBER(L15)),SUM(F16,L15),"")</f>
      </c>
      <c r="R15" s="299">
        <f>IF(AND(ISNUMBER(G16),ISNUMBER(M15)),SUM(G16,M15),"")</f>
      </c>
      <c r="S15" s="300">
        <f>IF(AND(ISNUMBER(H16),ISNUMBER(N15)),SUM(H16,N15),"")</f>
      </c>
      <c r="T15" s="301">
        <f>IF(Y16&gt;0,Y16,"")</f>
      </c>
      <c r="V15" s="60">
        <f t="shared" si="3"/>
        <v>54385994</v>
      </c>
      <c r="W15" s="60">
        <f t="shared" si="4"/>
        <v>9</v>
      </c>
      <c r="X15" s="60" t="e">
        <f>IF(AND(SUM(#REF!)&gt;0,ISNUMBER(#REF!)),100000*#REF!+1000*#REF!-#REF!,"")</f>
        <v>#REF!</v>
      </c>
      <c r="Y15" s="60" t="e">
        <f>IF(AND(SUM(#REF!)&gt;0,ISNUMBER(#REF!)),RANK(X15,$X$7:$X$28,0),"")</f>
        <v>#REF!</v>
      </c>
    </row>
    <row r="16" spans="1:25" ht="15.75" customHeight="1">
      <c r="A16" s="23">
        <v>223</v>
      </c>
      <c r="B16" s="391" t="s">
        <v>496</v>
      </c>
      <c r="C16" s="374" t="s">
        <v>487</v>
      </c>
      <c r="D16" s="231"/>
      <c r="E16" s="81">
        <v>357</v>
      </c>
      <c r="F16" s="654">
        <v>181</v>
      </c>
      <c r="G16" s="655">
        <f t="shared" si="7"/>
        <v>538</v>
      </c>
      <c r="H16" s="654">
        <v>6</v>
      </c>
      <c r="I16" s="722">
        <f t="shared" si="8"/>
        <v>10</v>
      </c>
      <c r="J16" s="291"/>
      <c r="K16" s="398" t="s">
        <v>467</v>
      </c>
      <c r="L16" s="401"/>
      <c r="M16" s="401"/>
      <c r="N16" s="401"/>
      <c r="O16" s="401"/>
      <c r="P16" s="401"/>
      <c r="Q16" s="401"/>
      <c r="R16" s="401"/>
      <c r="S16" s="401"/>
      <c r="T16" s="401"/>
      <c r="V16" s="60">
        <f t="shared" si="3"/>
        <v>53980994</v>
      </c>
      <c r="W16" s="60">
        <f t="shared" si="4"/>
        <v>10</v>
      </c>
      <c r="X16" s="60">
        <f aca="true" t="shared" si="9" ref="X16:X25">IF(AND(SUM(Q15)&gt;0,ISNUMBER(S15)),100000*R15+1000*Q15-S15,"")</f>
      </c>
      <c r="Y16" s="60">
        <f aca="true" t="shared" si="10" ref="Y16:Y25">IF(AND(SUM(Q15)&gt;0,ISNUMBER(S15)),RANK(X16,$X$7:$X$28,0),"")</f>
      </c>
    </row>
    <row r="17" spans="1:25" ht="15.75" customHeight="1">
      <c r="A17" s="23">
        <v>230</v>
      </c>
      <c r="B17" s="389" t="s">
        <v>497</v>
      </c>
      <c r="C17" s="374" t="s">
        <v>498</v>
      </c>
      <c r="D17" s="231"/>
      <c r="E17" s="81">
        <v>344</v>
      </c>
      <c r="F17" s="654">
        <v>191</v>
      </c>
      <c r="G17" s="655">
        <f t="shared" si="7"/>
        <v>535</v>
      </c>
      <c r="H17" s="654">
        <v>3</v>
      </c>
      <c r="I17" s="722">
        <f t="shared" si="8"/>
        <v>11</v>
      </c>
      <c r="J17" s="291"/>
      <c r="K17" s="399" t="s">
        <v>464</v>
      </c>
      <c r="L17" s="400"/>
      <c r="M17" s="400"/>
      <c r="N17" s="400"/>
      <c r="O17" s="400"/>
      <c r="P17" s="400"/>
      <c r="Q17" s="400"/>
      <c r="R17" s="400"/>
      <c r="S17" s="400"/>
      <c r="T17" s="399"/>
      <c r="V17" s="60">
        <f t="shared" si="3"/>
        <v>53690997</v>
      </c>
      <c r="W17" s="60">
        <f t="shared" si="4"/>
        <v>11</v>
      </c>
      <c r="X17" s="60">
        <f t="shared" si="9"/>
      </c>
      <c r="Y17" s="60">
        <f t="shared" si="10"/>
      </c>
    </row>
    <row r="18" spans="1:29" ht="15.75" customHeight="1">
      <c r="A18" s="23">
        <v>219</v>
      </c>
      <c r="B18" s="394" t="s">
        <v>453</v>
      </c>
      <c r="C18" s="374" t="s">
        <v>291</v>
      </c>
      <c r="D18" s="231"/>
      <c r="E18" s="81">
        <v>366</v>
      </c>
      <c r="F18" s="654">
        <v>164</v>
      </c>
      <c r="G18" s="655">
        <f t="shared" si="7"/>
        <v>530</v>
      </c>
      <c r="H18" s="654">
        <v>10</v>
      </c>
      <c r="I18" s="722">
        <f t="shared" si="8"/>
        <v>12</v>
      </c>
      <c r="J18" s="291"/>
      <c r="K18" s="293"/>
      <c r="O18" s="26"/>
      <c r="P18" s="99">
        <f>IF(AND(ISNUMBER(E18),ISNUMBER(K18)),SUM(E18,K18),"")</f>
      </c>
      <c r="Q18" s="99">
        <f>IF(AND(ISNUMBER(F19),ISNUMBER(L18)),SUM(F19,L18),"")</f>
      </c>
      <c r="R18" s="299">
        <f>IF(AND(ISNUMBER(G19),ISNUMBER(M18)),SUM(G19,M18),"")</f>
      </c>
      <c r="S18" s="300">
        <f>IF(AND(ISNUMBER(H19),ISNUMBER(N18)),SUM(H19,N18),"")</f>
      </c>
      <c r="T18" s="301">
        <f>IF(Y19&gt;0,Y19,"")</f>
      </c>
      <c r="V18" s="60">
        <f t="shared" si="3"/>
        <v>53163990</v>
      </c>
      <c r="W18" s="60">
        <f t="shared" si="4"/>
        <v>12</v>
      </c>
      <c r="X18" s="60">
        <f t="shared" si="9"/>
      </c>
      <c r="Y18" s="60">
        <f t="shared" si="10"/>
      </c>
      <c r="AA18" s="103"/>
      <c r="AB18" s="103"/>
      <c r="AC18" s="103"/>
    </row>
    <row r="19" spans="1:29" ht="15.75" customHeight="1">
      <c r="A19" s="23">
        <v>215</v>
      </c>
      <c r="B19" s="394" t="s">
        <v>418</v>
      </c>
      <c r="C19" s="657" t="s">
        <v>15</v>
      </c>
      <c r="D19" s="231"/>
      <c r="E19" s="81">
        <v>374</v>
      </c>
      <c r="F19" s="654">
        <v>153</v>
      </c>
      <c r="G19" s="655">
        <f t="shared" si="7"/>
        <v>527</v>
      </c>
      <c r="H19" s="654">
        <v>6</v>
      </c>
      <c r="I19" s="722">
        <f t="shared" si="8"/>
        <v>13</v>
      </c>
      <c r="J19" s="291"/>
      <c r="K19" s="907" t="s">
        <v>718</v>
      </c>
      <c r="L19" s="907"/>
      <c r="M19" s="907"/>
      <c r="N19" s="907"/>
      <c r="O19" s="907"/>
      <c r="P19" s="907"/>
      <c r="Q19" s="907"/>
      <c r="R19" s="907"/>
      <c r="S19" s="300">
        <f>IF(AND(ISNUMBER(H20),ISNUMBER(N19)),SUM(H20,N19),"")</f>
      </c>
      <c r="T19" s="301">
        <f>IF(Y20&gt;0,Y20,"")</f>
      </c>
      <c r="V19" s="60">
        <f t="shared" si="3"/>
        <v>52852994</v>
      </c>
      <c r="W19" s="60">
        <f t="shared" si="4"/>
        <v>13</v>
      </c>
      <c r="X19" s="60">
        <f t="shared" si="9"/>
      </c>
      <c r="Y19" s="60">
        <f t="shared" si="10"/>
      </c>
      <c r="AA19" s="103"/>
      <c r="AB19" s="103"/>
      <c r="AC19" s="103"/>
    </row>
    <row r="20" spans="1:25" ht="15.75" customHeight="1">
      <c r="A20" s="23">
        <v>234</v>
      </c>
      <c r="B20" s="724" t="s">
        <v>708</v>
      </c>
      <c r="C20" s="725" t="s">
        <v>709</v>
      </c>
      <c r="D20" s="231"/>
      <c r="E20" s="81">
        <v>354</v>
      </c>
      <c r="F20" s="654">
        <v>163</v>
      </c>
      <c r="G20" s="655">
        <f t="shared" si="7"/>
        <v>517</v>
      </c>
      <c r="H20" s="654">
        <v>6</v>
      </c>
      <c r="I20" s="722">
        <f t="shared" si="8"/>
        <v>14</v>
      </c>
      <c r="J20" s="291"/>
      <c r="K20" s="293"/>
      <c r="O20" s="26"/>
      <c r="P20" s="99">
        <f>IF(AND(ISNUMBER(E20),ISNUMBER(K20)),SUM(E20,K20),"")</f>
      </c>
      <c r="Q20" s="99">
        <f>IF(AND(ISNUMBER(F21),ISNUMBER(L20)),SUM(F21,L20),"")</f>
      </c>
      <c r="R20" s="299">
        <f>IF(AND(ISNUMBER(G21),ISNUMBER(M20)),SUM(G21,M20),"")</f>
      </c>
      <c r="S20" s="300">
        <f>IF(AND(ISNUMBER(H21),ISNUMBER(N20)),SUM(H21,N20),"")</f>
      </c>
      <c r="T20" s="301">
        <f>IF(Y21&gt;0,Y21,"")</f>
      </c>
      <c r="V20" s="60">
        <f t="shared" si="3"/>
        <v>51862994</v>
      </c>
      <c r="W20" s="60">
        <f t="shared" si="4"/>
        <v>14</v>
      </c>
      <c r="X20" s="60">
        <f t="shared" si="9"/>
      </c>
      <c r="Y20" s="60">
        <f t="shared" si="10"/>
      </c>
    </row>
    <row r="21" spans="1:25" ht="15.75" customHeight="1">
      <c r="A21" s="23">
        <v>242</v>
      </c>
      <c r="B21" s="702" t="s">
        <v>270</v>
      </c>
      <c r="C21" s="705" t="s">
        <v>186</v>
      </c>
      <c r="D21" s="231"/>
      <c r="E21" s="81">
        <v>370</v>
      </c>
      <c r="F21" s="654">
        <v>147</v>
      </c>
      <c r="G21" s="655">
        <f t="shared" si="7"/>
        <v>517</v>
      </c>
      <c r="H21" s="654">
        <v>4</v>
      </c>
      <c r="I21" s="722">
        <f t="shared" si="8"/>
        <v>15</v>
      </c>
      <c r="J21" s="291"/>
      <c r="K21" s="455" t="s">
        <v>719</v>
      </c>
      <c r="L21" s="474"/>
      <c r="M21" s="474"/>
      <c r="N21" s="474"/>
      <c r="O21" s="474"/>
      <c r="P21" s="474"/>
      <c r="Q21" s="474"/>
      <c r="R21" s="474"/>
      <c r="S21" s="474"/>
      <c r="T21" s="474"/>
      <c r="V21" s="60">
        <f t="shared" si="3"/>
        <v>51846996</v>
      </c>
      <c r="W21" s="60">
        <f t="shared" si="4"/>
        <v>15</v>
      </c>
      <c r="X21" s="60">
        <f t="shared" si="9"/>
      </c>
      <c r="Y21" s="60">
        <f t="shared" si="10"/>
      </c>
    </row>
    <row r="22" spans="1:25" ht="15.75" customHeight="1">
      <c r="A22" s="23">
        <v>218</v>
      </c>
      <c r="B22" s="394" t="s">
        <v>364</v>
      </c>
      <c r="C22" s="374" t="s">
        <v>226</v>
      </c>
      <c r="D22" s="231"/>
      <c r="E22" s="81">
        <v>349</v>
      </c>
      <c r="F22" s="654">
        <v>163</v>
      </c>
      <c r="G22" s="661">
        <f t="shared" si="7"/>
        <v>512</v>
      </c>
      <c r="H22" s="654">
        <v>7</v>
      </c>
      <c r="I22" s="722">
        <f t="shared" si="8"/>
        <v>16</v>
      </c>
      <c r="J22" s="291"/>
      <c r="K22" s="293"/>
      <c r="O22" s="69"/>
      <c r="P22" s="99">
        <f>IF(AND(ISNUMBER(E22),ISNUMBER(K22)),SUM(E22,K22),"")</f>
      </c>
      <c r="Q22" s="99">
        <f aca="true" t="shared" si="11" ref="Q22:S24">IF(AND(ISNUMBER(F23),ISNUMBER(L22)),SUM(F23,L22),"")</f>
      </c>
      <c r="R22" s="299">
        <f t="shared" si="11"/>
      </c>
      <c r="S22" s="300">
        <f t="shared" si="11"/>
      </c>
      <c r="T22" s="301">
        <f aca="true" t="shared" si="12" ref="T22:T27">IF(Y23&gt;0,Y23,"")</f>
      </c>
      <c r="U22" s="474"/>
      <c r="V22" s="60">
        <f t="shared" si="3"/>
        <v>51362993</v>
      </c>
      <c r="W22" s="60">
        <f t="shared" si="4"/>
        <v>16</v>
      </c>
      <c r="X22" s="60">
        <f t="shared" si="9"/>
      </c>
      <c r="Y22" s="60">
        <f t="shared" si="10"/>
      </c>
    </row>
    <row r="23" spans="1:25" ht="15.75" customHeight="1">
      <c r="A23" s="23">
        <v>220</v>
      </c>
      <c r="B23" s="470" t="s">
        <v>499</v>
      </c>
      <c r="C23" s="448" t="s">
        <v>500</v>
      </c>
      <c r="D23" s="233"/>
      <c r="E23" s="81">
        <v>366</v>
      </c>
      <c r="F23" s="654">
        <v>144</v>
      </c>
      <c r="G23" s="655">
        <f t="shared" si="7"/>
        <v>510</v>
      </c>
      <c r="H23" s="654">
        <v>9</v>
      </c>
      <c r="I23" s="722">
        <f t="shared" si="8"/>
        <v>17</v>
      </c>
      <c r="J23" s="292"/>
      <c r="K23" s="293"/>
      <c r="O23" s="26"/>
      <c r="P23" s="99">
        <f>IF(AND(ISNUMBER(E23),ISNUMBER(K23)),SUM(E23,K23),"")</f>
      </c>
      <c r="Q23" s="99">
        <f t="shared" si="11"/>
      </c>
      <c r="R23" s="299">
        <f t="shared" si="11"/>
      </c>
      <c r="S23" s="300">
        <f t="shared" si="11"/>
      </c>
      <c r="T23" s="301">
        <f t="shared" si="12"/>
      </c>
      <c r="U23" s="61"/>
      <c r="V23" s="60">
        <f t="shared" si="3"/>
        <v>51143991</v>
      </c>
      <c r="W23" s="60">
        <f t="shared" si="4"/>
        <v>17</v>
      </c>
      <c r="X23" s="61">
        <f t="shared" si="9"/>
      </c>
      <c r="Y23" s="61">
        <f t="shared" si="10"/>
      </c>
    </row>
    <row r="24" spans="1:25" ht="15.75" customHeight="1">
      <c r="A24" s="23">
        <v>227</v>
      </c>
      <c r="B24" s="394" t="s">
        <v>680</v>
      </c>
      <c r="C24" s="374" t="s">
        <v>282</v>
      </c>
      <c r="D24" s="231"/>
      <c r="E24" s="81">
        <v>345</v>
      </c>
      <c r="F24" s="654">
        <v>157</v>
      </c>
      <c r="G24" s="655">
        <f t="shared" si="7"/>
        <v>502</v>
      </c>
      <c r="H24" s="654">
        <v>5</v>
      </c>
      <c r="I24" s="722">
        <f t="shared" si="8"/>
        <v>18</v>
      </c>
      <c r="J24" s="291"/>
      <c r="K24" s="293"/>
      <c r="O24" s="26"/>
      <c r="P24" s="99">
        <f>IF(AND(ISNUMBER(E24),ISNUMBER(K24)),SUM(E24,K24),"")</f>
      </c>
      <c r="Q24" s="99">
        <f t="shared" si="11"/>
      </c>
      <c r="R24" s="299">
        <f t="shared" si="11"/>
      </c>
      <c r="S24" s="300">
        <f t="shared" si="11"/>
      </c>
      <c r="T24" s="301">
        <f t="shared" si="12"/>
      </c>
      <c r="V24" s="60">
        <f t="shared" si="3"/>
        <v>50356995</v>
      </c>
      <c r="W24" s="60">
        <f t="shared" si="4"/>
        <v>18</v>
      </c>
      <c r="X24" s="60">
        <f t="shared" si="9"/>
      </c>
      <c r="Y24" s="60">
        <f t="shared" si="10"/>
      </c>
    </row>
    <row r="25" spans="1:25" ht="15.75" customHeight="1">
      <c r="A25" s="23">
        <v>217</v>
      </c>
      <c r="B25" s="391" t="s">
        <v>363</v>
      </c>
      <c r="C25" s="374" t="s">
        <v>186</v>
      </c>
      <c r="D25" s="231">
        <v>0.4131944444444444</v>
      </c>
      <c r="E25" s="81">
        <v>350</v>
      </c>
      <c r="F25" s="654">
        <v>150</v>
      </c>
      <c r="G25" s="655">
        <f t="shared" si="7"/>
        <v>500</v>
      </c>
      <c r="H25" s="654">
        <v>13</v>
      </c>
      <c r="I25" s="722">
        <f t="shared" si="8"/>
        <v>19</v>
      </c>
      <c r="J25" s="291"/>
      <c r="K25" s="293"/>
      <c r="O25" s="293"/>
      <c r="S25" s="300">
        <f>IF(AND(ISNUMBER(H26),ISNUMBER(N25)),SUM(H26,N25),"")</f>
      </c>
      <c r="T25" s="301">
        <f t="shared" si="12"/>
      </c>
      <c r="V25" s="60">
        <f t="shared" si="3"/>
        <v>50149987</v>
      </c>
      <c r="W25" s="60">
        <f t="shared" si="4"/>
        <v>19</v>
      </c>
      <c r="X25" s="60">
        <f t="shared" si="9"/>
      </c>
      <c r="Y25" s="60">
        <f t="shared" si="10"/>
      </c>
    </row>
    <row r="26" spans="1:28" ht="15.75" customHeight="1">
      <c r="A26" s="23">
        <v>231</v>
      </c>
      <c r="B26" s="447" t="s">
        <v>329</v>
      </c>
      <c r="C26" s="448" t="s">
        <v>228</v>
      </c>
      <c r="D26" s="231"/>
      <c r="E26" s="81">
        <v>354</v>
      </c>
      <c r="F26" s="654">
        <v>146</v>
      </c>
      <c r="G26" s="655">
        <f t="shared" si="7"/>
        <v>500</v>
      </c>
      <c r="H26" s="654">
        <v>14</v>
      </c>
      <c r="I26" s="722">
        <f t="shared" si="8"/>
        <v>20</v>
      </c>
      <c r="J26" s="291"/>
      <c r="K26" s="293"/>
      <c r="O26" s="26"/>
      <c r="S26" s="300">
        <f>IF(AND(ISNUMBER(H27),ISNUMBER(N26)),SUM(H27,N26),"")</f>
      </c>
      <c r="T26" s="301">
        <f t="shared" si="12"/>
      </c>
      <c r="V26" s="60">
        <f t="shared" si="3"/>
        <v>50145986</v>
      </c>
      <c r="W26" s="60">
        <f t="shared" si="4"/>
        <v>20</v>
      </c>
      <c r="X26" s="60">
        <f aca="true" t="shared" si="13" ref="X26:X32">IF(AND(SUM(AA26)&gt;0,ISNUMBER(S25)),100000*AB26+1000*AA26-S25,"")</f>
      </c>
      <c r="Y26" s="60">
        <f aca="true" t="shared" si="14" ref="Y26:Y32">IF(AND(SUM(AA26)&gt;0,ISNUMBER(S25)),RANK(X26,$X$7:$X$28,0),"")</f>
      </c>
      <c r="Z26" s="905" t="s">
        <v>264</v>
      </c>
      <c r="AA26" s="906"/>
      <c r="AB26" s="906"/>
    </row>
    <row r="27" spans="1:28" ht="15.75" customHeight="1">
      <c r="A27" s="23">
        <v>222</v>
      </c>
      <c r="B27" s="390" t="s">
        <v>495</v>
      </c>
      <c r="C27" s="374" t="s">
        <v>474</v>
      </c>
      <c r="D27" s="231"/>
      <c r="E27" s="81">
        <v>332</v>
      </c>
      <c r="F27" s="654">
        <v>163</v>
      </c>
      <c r="G27" s="655">
        <f t="shared" si="7"/>
        <v>495</v>
      </c>
      <c r="H27" s="654">
        <v>8</v>
      </c>
      <c r="I27" s="722">
        <f t="shared" si="8"/>
        <v>21</v>
      </c>
      <c r="J27" s="291"/>
      <c r="K27" s="293"/>
      <c r="O27" s="293"/>
      <c r="P27" s="61"/>
      <c r="Q27" s="61"/>
      <c r="R27" s="61"/>
      <c r="S27" s="300">
        <f>IF(AND(ISNUMBER(H28),ISNUMBER(N27)),SUM(H28,N27),"")</f>
      </c>
      <c r="T27" s="301">
        <f t="shared" si="12"/>
      </c>
      <c r="V27" s="60">
        <f t="shared" si="3"/>
        <v>49662992</v>
      </c>
      <c r="W27" s="60">
        <f t="shared" si="4"/>
        <v>21</v>
      </c>
      <c r="X27" s="60">
        <f t="shared" si="13"/>
      </c>
      <c r="Y27" s="60">
        <f t="shared" si="14"/>
      </c>
      <c r="Z27" s="905" t="s">
        <v>265</v>
      </c>
      <c r="AA27" s="906"/>
      <c r="AB27" s="906"/>
    </row>
    <row r="28" spans="1:28" s="61" customFormat="1" ht="15.75" customHeight="1">
      <c r="A28" s="23">
        <v>235</v>
      </c>
      <c r="B28" s="394" t="s">
        <v>366</v>
      </c>
      <c r="C28" s="374" t="s">
        <v>188</v>
      </c>
      <c r="D28" s="231"/>
      <c r="E28" s="81">
        <v>344</v>
      </c>
      <c r="F28" s="654">
        <v>150</v>
      </c>
      <c r="G28" s="655">
        <f t="shared" si="7"/>
        <v>494</v>
      </c>
      <c r="H28" s="654">
        <v>5</v>
      </c>
      <c r="I28" s="722">
        <v>22</v>
      </c>
      <c r="J28" s="291"/>
      <c r="K28" s="65"/>
      <c r="L28" s="65"/>
      <c r="M28" s="65"/>
      <c r="N28" s="65"/>
      <c r="O28" s="65"/>
      <c r="P28" s="65"/>
      <c r="Q28" s="65"/>
      <c r="R28" s="65"/>
      <c r="S28" s="65"/>
      <c r="T28" s="60"/>
      <c r="U28" s="60"/>
      <c r="V28" s="60">
        <f t="shared" si="3"/>
        <v>49549995</v>
      </c>
      <c r="W28" s="60">
        <f t="shared" si="4"/>
        <v>22</v>
      </c>
      <c r="X28" s="60">
        <f t="shared" si="13"/>
      </c>
      <c r="Y28" s="60">
        <f t="shared" si="14"/>
      </c>
      <c r="Z28" s="905" t="s">
        <v>266</v>
      </c>
      <c r="AA28" s="906"/>
      <c r="AB28" s="906"/>
    </row>
    <row r="29" spans="1:26" ht="15.75" customHeight="1">
      <c r="A29" s="23">
        <v>238</v>
      </c>
      <c r="B29" s="394" t="s">
        <v>626</v>
      </c>
      <c r="C29" s="374" t="s">
        <v>627</v>
      </c>
      <c r="D29" s="231"/>
      <c r="E29" s="81">
        <v>332</v>
      </c>
      <c r="F29" s="654">
        <v>158</v>
      </c>
      <c r="G29" s="655">
        <f t="shared" si="7"/>
        <v>490</v>
      </c>
      <c r="H29" s="654">
        <v>9</v>
      </c>
      <c r="I29" s="722">
        <v>23</v>
      </c>
      <c r="K29" s="316"/>
      <c r="L29" s="62"/>
      <c r="M29" s="126"/>
      <c r="N29" s="126"/>
      <c r="O29" s="62"/>
      <c r="S29" s="62"/>
      <c r="T29" s="60"/>
      <c r="V29" s="60">
        <f t="shared" si="3"/>
        <v>49157991</v>
      </c>
      <c r="W29" s="60">
        <f t="shared" si="4"/>
        <v>23</v>
      </c>
      <c r="X29" s="60">
        <f t="shared" si="13"/>
      </c>
      <c r="Y29" s="60">
        <f t="shared" si="14"/>
      </c>
      <c r="Z29" s="394" t="s">
        <v>267</v>
      </c>
    </row>
    <row r="30" spans="1:28" ht="15.75" customHeight="1">
      <c r="A30" s="23">
        <v>225</v>
      </c>
      <c r="B30" s="726" t="s">
        <v>710</v>
      </c>
      <c r="C30" s="727" t="s">
        <v>262</v>
      </c>
      <c r="D30" s="231">
        <v>0.4895833333333333</v>
      </c>
      <c r="E30" s="81">
        <v>341</v>
      </c>
      <c r="F30" s="654">
        <v>148</v>
      </c>
      <c r="G30" s="655">
        <f t="shared" si="7"/>
        <v>489</v>
      </c>
      <c r="H30" s="654">
        <v>9</v>
      </c>
      <c r="I30" s="722">
        <v>24</v>
      </c>
      <c r="V30" s="60">
        <f t="shared" si="3"/>
        <v>49047991</v>
      </c>
      <c r="W30" s="60">
        <f t="shared" si="4"/>
        <v>24</v>
      </c>
      <c r="X30" s="60">
        <f t="shared" si="13"/>
      </c>
      <c r="Y30" s="60">
        <f t="shared" si="14"/>
      </c>
      <c r="Z30" s="394" t="s">
        <v>268</v>
      </c>
      <c r="AA30" s="126"/>
      <c r="AB30" s="62"/>
    </row>
    <row r="31" spans="1:28" ht="15.75" customHeight="1">
      <c r="A31" s="23">
        <v>226</v>
      </c>
      <c r="B31" s="394" t="s">
        <v>623</v>
      </c>
      <c r="C31" s="374" t="s">
        <v>284</v>
      </c>
      <c r="D31" s="231"/>
      <c r="E31" s="81">
        <v>347</v>
      </c>
      <c r="F31" s="654">
        <v>130</v>
      </c>
      <c r="G31" s="655">
        <f t="shared" si="7"/>
        <v>477</v>
      </c>
      <c r="H31" s="654">
        <v>8</v>
      </c>
      <c r="I31" s="722">
        <v>25</v>
      </c>
      <c r="V31" s="60">
        <f t="shared" si="3"/>
        <v>47829992</v>
      </c>
      <c r="W31" s="60">
        <f t="shared" si="4"/>
        <v>25</v>
      </c>
      <c r="X31" s="60">
        <f>IF(AND(SUM(AA31)&gt;0,ISNUMBER(#REF!)),100000*AB31+1000*AA31-#REF!,"")</f>
      </c>
      <c r="Y31" s="60">
        <f>IF(AND(SUM(AA31)&gt;0,ISNUMBER(#REF!)),RANK(X31,$X$7:$X$28,0),"")</f>
      </c>
      <c r="Z31" s="391" t="s">
        <v>222</v>
      </c>
      <c r="AA31" s="65"/>
      <c r="AB31" s="65"/>
    </row>
    <row r="32" spans="1:28" ht="15.75" customHeight="1">
      <c r="A32" s="23">
        <v>228</v>
      </c>
      <c r="B32" s="394" t="s">
        <v>416</v>
      </c>
      <c r="C32" s="374" t="s">
        <v>417</v>
      </c>
      <c r="D32" s="231"/>
      <c r="E32" s="81">
        <v>340</v>
      </c>
      <c r="F32" s="654">
        <v>130</v>
      </c>
      <c r="G32" s="655">
        <f t="shared" si="7"/>
        <v>470</v>
      </c>
      <c r="H32" s="654">
        <v>19</v>
      </c>
      <c r="I32" s="722">
        <v>26</v>
      </c>
      <c r="V32" s="60">
        <f t="shared" si="3"/>
        <v>47129981</v>
      </c>
      <c r="W32" s="60">
        <f t="shared" si="4"/>
        <v>26</v>
      </c>
      <c r="X32" s="60">
        <f t="shared" si="13"/>
      </c>
      <c r="Y32" s="60">
        <f t="shared" si="14"/>
      </c>
      <c r="Z32" s="391" t="s">
        <v>223</v>
      </c>
      <c r="AA32" s="65"/>
      <c r="AB32" s="65"/>
    </row>
    <row r="33" spans="1:28" ht="15.75" customHeight="1">
      <c r="A33" s="27">
        <v>224</v>
      </c>
      <c r="B33" s="729" t="s">
        <v>678</v>
      </c>
      <c r="C33" s="730" t="s">
        <v>343</v>
      </c>
      <c r="D33" s="306"/>
      <c r="E33" s="477">
        <v>319</v>
      </c>
      <c r="F33" s="667">
        <v>129</v>
      </c>
      <c r="G33" s="668">
        <f t="shared" si="7"/>
        <v>448</v>
      </c>
      <c r="H33" s="667">
        <v>12</v>
      </c>
      <c r="I33" s="731">
        <v>27</v>
      </c>
      <c r="V33" s="60">
        <f t="shared" si="3"/>
        <v>44928988</v>
      </c>
      <c r="W33" s="60">
        <f t="shared" si="4"/>
        <v>27</v>
      </c>
      <c r="X33" s="60">
        <f>IF(AND(SUM(AA33)&gt;0,ISNUMBER(#REF!)),100000*AB33+1000*AA33-#REF!,"")</f>
      </c>
      <c r="Y33" s="60">
        <f>IF(AND(SUM(AA33)&gt;0,ISNUMBER(#REF!)),RANK(X33,$X$7:$X$28,0),"")</f>
      </c>
      <c r="Z33" s="391" t="s">
        <v>269</v>
      </c>
      <c r="AA33" s="65"/>
      <c r="AB33" s="65"/>
    </row>
    <row r="34" spans="1:25" ht="15.75" customHeight="1">
      <c r="A34" s="25">
        <v>214</v>
      </c>
      <c r="B34" s="466" t="s">
        <v>362</v>
      </c>
      <c r="C34" s="728" t="s">
        <v>346</v>
      </c>
      <c r="D34" s="232"/>
      <c r="E34" s="641" t="s">
        <v>768</v>
      </c>
      <c r="F34" s="425"/>
      <c r="G34" s="409"/>
      <c r="H34" s="425"/>
      <c r="I34" s="429">
        <f>IF(W34&gt;0,W34,"")</f>
      </c>
      <c r="V34" s="60">
        <f t="shared" si="3"/>
      </c>
      <c r="W34" s="60">
        <f t="shared" si="4"/>
      </c>
      <c r="X34" s="60">
        <f>IF(AND(SUM(Q33)&gt;0,ISNUMBER(S33)),100000*R33+1000*Q33-S33,"")</f>
      </c>
      <c r="Y34" s="60">
        <f>IF(AND(SUM(Q33)&gt;0,ISNUMBER(S33)),RANK(X34,$X$7:$X$28,0),"")</f>
      </c>
    </row>
    <row r="35" spans="1:9" ht="15.75" customHeight="1">
      <c r="A35" s="23">
        <v>232</v>
      </c>
      <c r="B35" s="535" t="s">
        <v>702</v>
      </c>
      <c r="C35" s="536" t="s">
        <v>672</v>
      </c>
      <c r="D35" s="231"/>
      <c r="E35" s="481" t="s">
        <v>768</v>
      </c>
      <c r="F35" s="54"/>
      <c r="G35" s="109"/>
      <c r="H35" s="54"/>
      <c r="I35" s="346"/>
    </row>
    <row r="36" spans="1:25" ht="15.75" customHeight="1">
      <c r="A36" s="23">
        <v>237</v>
      </c>
      <c r="B36" s="462" t="s">
        <v>628</v>
      </c>
      <c r="C36" s="463" t="s">
        <v>629</v>
      </c>
      <c r="D36" s="231">
        <v>0.607638888888889</v>
      </c>
      <c r="E36" s="481" t="s">
        <v>768</v>
      </c>
      <c r="F36" s="54"/>
      <c r="G36" s="109"/>
      <c r="H36" s="54"/>
      <c r="I36" s="346">
        <f>IF(W36&gt;0,W36,"")</f>
      </c>
      <c r="V36" s="60">
        <f>IF(SUM(G36)&gt;0,100000*G36+1000*F36-H36,"")</f>
      </c>
      <c r="W36" s="60">
        <f>IF(SUM(G36)&gt;0,RANK(V36,$V$7:$V$36,0),"")</f>
      </c>
      <c r="X36" s="60">
        <f>IF(AND(SUM(Q35)&gt;0,ISNUMBER(S35)),100000*R35+1000*Q35-S35,"")</f>
      </c>
      <c r="Y36" s="60">
        <f>IF(AND(SUM(Q35)&gt;0,ISNUMBER(S35)),RANK(X36,$X$7:$X$28,0),"")</f>
      </c>
    </row>
    <row r="37" spans="1:20" ht="14.25">
      <c r="A37" s="23">
        <v>243</v>
      </c>
      <c r="B37" s="462" t="s">
        <v>271</v>
      </c>
      <c r="C37" s="463" t="s">
        <v>101</v>
      </c>
      <c r="D37" s="231"/>
      <c r="E37" s="481" t="s">
        <v>775</v>
      </c>
      <c r="F37" s="54"/>
      <c r="G37" s="109">
        <f>IF(SUM(E34,F37)&gt;0,SUM(E34,F37),"")</f>
      </c>
      <c r="H37" s="54"/>
      <c r="I37" s="346">
        <f>IF(W37&gt;0,W37,"")</f>
      </c>
      <c r="Q37" s="60"/>
      <c r="R37" s="60"/>
      <c r="S37" s="60"/>
      <c r="T37" s="60"/>
    </row>
    <row r="38" spans="1:20" ht="14.25">
      <c r="A38" s="27">
        <v>240</v>
      </c>
      <c r="B38" s="732" t="s">
        <v>677</v>
      </c>
      <c r="C38" s="733" t="s">
        <v>29</v>
      </c>
      <c r="D38" s="306"/>
      <c r="E38" s="735" t="s">
        <v>815</v>
      </c>
      <c r="F38" s="162"/>
      <c r="G38" s="163">
        <f>IF(SUM(E38,F38)&gt;0,SUM(E38,F38),"")</f>
      </c>
      <c r="H38" s="162"/>
      <c r="I38" s="734"/>
      <c r="Q38" s="60"/>
      <c r="R38" s="60"/>
      <c r="S38" s="60"/>
      <c r="T38" s="60"/>
    </row>
    <row r="39" spans="2:3" ht="15">
      <c r="B39" s="439" t="s">
        <v>669</v>
      </c>
      <c r="C39" s="439"/>
    </row>
    <row r="40" spans="2:3" ht="15">
      <c r="B40" s="439" t="s">
        <v>670</v>
      </c>
      <c r="C40" s="439"/>
    </row>
    <row r="41" spans="2:6" ht="15">
      <c r="B41" s="445"/>
      <c r="C41" s="439" t="s">
        <v>682</v>
      </c>
      <c r="E41" s="698">
        <v>44981</v>
      </c>
      <c r="F41" s="698"/>
    </row>
    <row r="42" spans="2:3" ht="15">
      <c r="B42" s="446"/>
      <c r="C42" s="264" t="s">
        <v>681</v>
      </c>
    </row>
    <row r="43" spans="2:3" ht="15.75" thickBot="1">
      <c r="B43" s="449"/>
      <c r="C43" s="264" t="s">
        <v>711</v>
      </c>
    </row>
    <row r="44" spans="2:3" ht="17.25" thickBot="1" thickTop="1">
      <c r="B44" s="441" t="s">
        <v>806</v>
      </c>
      <c r="C44" s="442"/>
    </row>
  </sheetData>
  <sheetProtection/>
  <mergeCells count="5">
    <mergeCell ref="A1:T1"/>
    <mergeCell ref="Z26:AB26"/>
    <mergeCell ref="Z27:AB27"/>
    <mergeCell ref="Z28:AB28"/>
    <mergeCell ref="K19:R19"/>
  </mergeCells>
  <conditionalFormatting sqref="I34:I35 I38">
    <cfRule type="cellIs" priority="260" dxfId="1" operator="between" stopIfTrue="1">
      <formula>1</formula>
      <formula>8</formula>
    </cfRule>
    <cfRule type="cellIs" priority="261" dxfId="0" operator="greaterThanOrEqual" stopIfTrue="1">
      <formula>9</formula>
    </cfRule>
  </conditionalFormatting>
  <conditionalFormatting sqref="N9 N13">
    <cfRule type="cellIs" priority="262" dxfId="2" operator="equal" stopIfTrue="1">
      <formula>0</formula>
    </cfRule>
    <cfRule type="cellIs" priority="263" dxfId="1" operator="equal" stopIfTrue="1">
      <formula>1</formula>
    </cfRule>
    <cfRule type="cellIs" priority="264" dxfId="130" operator="greaterThan" stopIfTrue="1">
      <formula>1</formula>
    </cfRule>
  </conditionalFormatting>
  <conditionalFormatting sqref="S7:S13 N7:N13 S18:S20 S22:S27 S15">
    <cfRule type="cellIs" priority="268" dxfId="2" operator="equal" stopIfTrue="1">
      <formula>0</formula>
    </cfRule>
  </conditionalFormatting>
  <conditionalFormatting sqref="R18 R20 R22:R24 R15">
    <cfRule type="cellIs" priority="275" dxfId="2" operator="greaterThanOrEqual" stopIfTrue="1">
      <formula>900</formula>
    </cfRule>
    <cfRule type="cellIs" priority="276" dxfId="1" operator="greaterThanOrEqual" stopIfTrue="1">
      <formula>800</formula>
    </cfRule>
  </conditionalFormatting>
  <conditionalFormatting sqref="Q13 Q18 Q20 Q22:Q24 Q15">
    <cfRule type="cellIs" priority="277" dxfId="2" operator="greaterThanOrEqual" stopIfTrue="1">
      <formula>300</formula>
    </cfRule>
    <cfRule type="cellIs" priority="278" dxfId="1" operator="greaterThanOrEqual" stopIfTrue="1">
      <formula>250</formula>
    </cfRule>
  </conditionalFormatting>
  <conditionalFormatting sqref="P18 P20 P22:P24 P15">
    <cfRule type="cellIs" priority="279" dxfId="2" operator="greaterThanOrEqual" stopIfTrue="1">
      <formula>600</formula>
    </cfRule>
    <cfRule type="cellIs" priority="280" dxfId="1" operator="greaterThanOrEqual" stopIfTrue="1">
      <formula>550</formula>
    </cfRule>
  </conditionalFormatting>
  <conditionalFormatting sqref="T18:T20 T22:T27 T7:T15">
    <cfRule type="cellIs" priority="251" dxfId="76" operator="between" stopIfTrue="1">
      <formula>1</formula>
      <formula>3</formula>
    </cfRule>
    <cfRule type="cellIs" priority="252" dxfId="0" operator="between" stopIfTrue="1">
      <formula>4</formula>
      <formula>6</formula>
    </cfRule>
  </conditionalFormatting>
  <conditionalFormatting sqref="G34:G35 G38">
    <cfRule type="cellIs" priority="240" dxfId="0" operator="lessThan" stopIfTrue="1">
      <formula>500</formula>
    </cfRule>
    <cfRule type="cellIs" priority="241" dxfId="1" operator="between" stopIfTrue="1">
      <formula>501</formula>
      <formula>549</formula>
    </cfRule>
    <cfRule type="cellIs" priority="242" dxfId="2" operator="greaterThanOrEqual" stopIfTrue="1">
      <formula>550</formula>
    </cfRule>
  </conditionalFormatting>
  <conditionalFormatting sqref="M7:M13">
    <cfRule type="cellIs" priority="231" dxfId="0" operator="lessThan" stopIfTrue="1">
      <formula>500</formula>
    </cfRule>
    <cfRule type="cellIs" priority="232" dxfId="1" operator="between" stopIfTrue="1">
      <formula>501</formula>
      <formula>549</formula>
    </cfRule>
    <cfRule type="cellIs" priority="233" dxfId="2" operator="greaterThanOrEqual" stopIfTrue="1">
      <formula>550</formula>
    </cfRule>
  </conditionalFormatting>
  <conditionalFormatting sqref="L7:L13 F34:F35 H34:H35 H38 F38">
    <cfRule type="cellIs" priority="234" dxfId="0" operator="lessThan" stopIfTrue="1">
      <formula>140</formula>
    </cfRule>
    <cfRule type="cellIs" priority="235" dxfId="1" operator="between" stopIfTrue="1">
      <formula>140</formula>
      <formula>199</formula>
    </cfRule>
    <cfRule type="cellIs" priority="236" dxfId="2" operator="greaterThanOrEqual" stopIfTrue="1">
      <formula>200</formula>
    </cfRule>
  </conditionalFormatting>
  <conditionalFormatting sqref="K7:K13 E35">
    <cfRule type="cellIs" priority="228" dxfId="0" operator="lessThan" stopIfTrue="1">
      <formula>360</formula>
    </cfRule>
    <cfRule type="cellIs" priority="229" dxfId="12" operator="between" stopIfTrue="1">
      <formula>360</formula>
      <formula>399</formula>
    </cfRule>
    <cfRule type="cellIs" priority="230" dxfId="11" operator="greaterThanOrEqual" stopIfTrue="1">
      <formula>400</formula>
    </cfRule>
  </conditionalFormatting>
  <conditionalFormatting sqref="R7">
    <cfRule type="cellIs" priority="222" dxfId="2" operator="greaterThanOrEqual" stopIfTrue="1">
      <formula>1100</formula>
    </cfRule>
    <cfRule type="cellIs" priority="223" dxfId="1" operator="between" stopIfTrue="1">
      <formula>1000</formula>
      <formula>1099</formula>
    </cfRule>
  </conditionalFormatting>
  <conditionalFormatting sqref="Q7">
    <cfRule type="cellIs" priority="224" dxfId="2" operator="greaterThanOrEqual" stopIfTrue="1">
      <formula>400</formula>
    </cfRule>
    <cfRule type="cellIs" priority="225" dxfId="1" operator="between" stopIfTrue="1">
      <formula>280</formula>
      <formula>399</formula>
    </cfRule>
  </conditionalFormatting>
  <conditionalFormatting sqref="P7">
    <cfRule type="cellIs" priority="226" dxfId="2" operator="greaterThanOrEqual" stopIfTrue="1">
      <formula>800</formula>
    </cfRule>
    <cfRule type="cellIs" priority="227" dxfId="1" operator="between" stopIfTrue="1">
      <formula>720</formula>
      <formula>799</formula>
    </cfRule>
  </conditionalFormatting>
  <conditionalFormatting sqref="P7">
    <cfRule type="cellIs" priority="221" dxfId="0" operator="lessThan" stopIfTrue="1">
      <formula>720</formula>
    </cfRule>
  </conditionalFormatting>
  <conditionalFormatting sqref="Q7">
    <cfRule type="cellIs" priority="220" dxfId="0" operator="lessThan" stopIfTrue="1">
      <formula>280</formula>
    </cfRule>
  </conditionalFormatting>
  <conditionalFormatting sqref="R7">
    <cfRule type="cellIs" priority="219" dxfId="0" operator="lessThan" stopIfTrue="1">
      <formula>1000</formula>
    </cfRule>
  </conditionalFormatting>
  <conditionalFormatting sqref="R8">
    <cfRule type="cellIs" priority="213" dxfId="2" operator="greaterThanOrEqual" stopIfTrue="1">
      <formula>1100</formula>
    </cfRule>
    <cfRule type="cellIs" priority="214" dxfId="1" operator="between" stopIfTrue="1">
      <formula>1000</formula>
      <formula>1099</formula>
    </cfRule>
  </conditionalFormatting>
  <conditionalFormatting sqref="Q8">
    <cfRule type="cellIs" priority="215" dxfId="2" operator="greaterThanOrEqual" stopIfTrue="1">
      <formula>400</formula>
    </cfRule>
    <cfRule type="cellIs" priority="216" dxfId="1" operator="between" stopIfTrue="1">
      <formula>280</formula>
      <formula>399</formula>
    </cfRule>
  </conditionalFormatting>
  <conditionalFormatting sqref="P8 P10 P12 P14">
    <cfRule type="cellIs" priority="217" dxfId="2" operator="greaterThanOrEqual" stopIfTrue="1">
      <formula>800</formula>
    </cfRule>
    <cfRule type="cellIs" priority="218" dxfId="1" operator="between" stopIfTrue="1">
      <formula>720</formula>
      <formula>799</formula>
    </cfRule>
  </conditionalFormatting>
  <conditionalFormatting sqref="P8 P10 P12 P14">
    <cfRule type="cellIs" priority="212" dxfId="0" operator="lessThan" stopIfTrue="1">
      <formula>720</formula>
    </cfRule>
  </conditionalFormatting>
  <conditionalFormatting sqref="Q8">
    <cfRule type="cellIs" priority="211" dxfId="0" operator="lessThan" stopIfTrue="1">
      <formula>280</formula>
    </cfRule>
  </conditionalFormatting>
  <conditionalFormatting sqref="R8">
    <cfRule type="cellIs" priority="210" dxfId="0" operator="lessThan" stopIfTrue="1">
      <formula>1000</formula>
    </cfRule>
  </conditionalFormatting>
  <conditionalFormatting sqref="R9:R12">
    <cfRule type="cellIs" priority="204" dxfId="2" operator="greaterThanOrEqual" stopIfTrue="1">
      <formula>1100</formula>
    </cfRule>
    <cfRule type="cellIs" priority="205" dxfId="1" operator="between" stopIfTrue="1">
      <formula>1000</formula>
      <formula>1099</formula>
    </cfRule>
  </conditionalFormatting>
  <conditionalFormatting sqref="Q9:Q12">
    <cfRule type="cellIs" priority="206" dxfId="2" operator="greaterThanOrEqual" stopIfTrue="1">
      <formula>400</formula>
    </cfRule>
    <cfRule type="cellIs" priority="207" dxfId="1" operator="between" stopIfTrue="1">
      <formula>280</formula>
      <formula>399</formula>
    </cfRule>
  </conditionalFormatting>
  <conditionalFormatting sqref="P9 P11 P13">
    <cfRule type="cellIs" priority="208" dxfId="2" operator="greaterThanOrEqual" stopIfTrue="1">
      <formula>800</formula>
    </cfRule>
    <cfRule type="cellIs" priority="209" dxfId="1" operator="between" stopIfTrue="1">
      <formula>720</formula>
      <formula>799</formula>
    </cfRule>
  </conditionalFormatting>
  <conditionalFormatting sqref="P9 P11 P13">
    <cfRule type="cellIs" priority="203" dxfId="0" operator="lessThan" stopIfTrue="1">
      <formula>720</formula>
    </cfRule>
  </conditionalFormatting>
  <conditionalFormatting sqref="Q9:Q12">
    <cfRule type="cellIs" priority="202" dxfId="0" operator="lessThan" stopIfTrue="1">
      <formula>280</formula>
    </cfRule>
  </conditionalFormatting>
  <conditionalFormatting sqref="R9:R12">
    <cfRule type="cellIs" priority="201" dxfId="0" operator="lessThan" stopIfTrue="1">
      <formula>1000</formula>
    </cfRule>
  </conditionalFormatting>
  <conditionalFormatting sqref="N7:N13 K7:L13 E35 F34:F35 H34:H35 H38 F38">
    <cfRule type="cellIs" priority="200" dxfId="10" operator="equal" stopIfTrue="1">
      <formula>""</formula>
    </cfRule>
  </conditionalFormatting>
  <conditionalFormatting sqref="N14">
    <cfRule type="cellIs" priority="159" dxfId="2" operator="equal" stopIfTrue="1">
      <formula>0</formula>
    </cfRule>
    <cfRule type="cellIs" priority="160" dxfId="1" operator="equal" stopIfTrue="1">
      <formula>1</formula>
    </cfRule>
    <cfRule type="cellIs" priority="161" dxfId="130" operator="greaterThan" stopIfTrue="1">
      <formula>1</formula>
    </cfRule>
  </conditionalFormatting>
  <conditionalFormatting sqref="S14 N14">
    <cfRule type="cellIs" priority="162" dxfId="2" operator="equal" stopIfTrue="1">
      <formula>0</formula>
    </cfRule>
  </conditionalFormatting>
  <conditionalFormatting sqref="Q14">
    <cfRule type="cellIs" priority="165" dxfId="2" operator="greaterThanOrEqual" stopIfTrue="1">
      <formula>300</formula>
    </cfRule>
    <cfRule type="cellIs" priority="166" dxfId="1" operator="greaterThanOrEqual" stopIfTrue="1">
      <formula>250</formula>
    </cfRule>
  </conditionalFormatting>
  <conditionalFormatting sqref="M14">
    <cfRule type="cellIs" priority="151" dxfId="0" operator="lessThan" stopIfTrue="1">
      <formula>500</formula>
    </cfRule>
    <cfRule type="cellIs" priority="152" dxfId="1" operator="between" stopIfTrue="1">
      <formula>501</formula>
      <formula>549</formula>
    </cfRule>
    <cfRule type="cellIs" priority="153" dxfId="2" operator="greaterThanOrEqual" stopIfTrue="1">
      <formula>550</formula>
    </cfRule>
  </conditionalFormatting>
  <conditionalFormatting sqref="L14">
    <cfRule type="cellIs" priority="154" dxfId="0" operator="lessThan" stopIfTrue="1">
      <formula>140</formula>
    </cfRule>
    <cfRule type="cellIs" priority="155" dxfId="1" operator="between" stopIfTrue="1">
      <formula>140</formula>
      <formula>199</formula>
    </cfRule>
    <cfRule type="cellIs" priority="156" dxfId="2" operator="greaterThanOrEqual" stopIfTrue="1">
      <formula>200</formula>
    </cfRule>
  </conditionalFormatting>
  <conditionalFormatting sqref="K14">
    <cfRule type="cellIs" priority="148" dxfId="0" operator="lessThan" stopIfTrue="1">
      <formula>360</formula>
    </cfRule>
    <cfRule type="cellIs" priority="149" dxfId="12" operator="between" stopIfTrue="1">
      <formula>360</formula>
      <formula>399</formula>
    </cfRule>
    <cfRule type="cellIs" priority="150" dxfId="11" operator="greaterThanOrEqual" stopIfTrue="1">
      <formula>400</formula>
    </cfRule>
  </conditionalFormatting>
  <conditionalFormatting sqref="K14:L14 N14">
    <cfRule type="cellIs" priority="147" dxfId="10" operator="equal" stopIfTrue="1">
      <formula>""</formula>
    </cfRule>
  </conditionalFormatting>
  <conditionalFormatting sqref="H38">
    <cfRule type="cellIs" priority="60" dxfId="0" operator="lessThan" stopIfTrue="1">
      <formula>140</formula>
    </cfRule>
    <cfRule type="cellIs" priority="61" dxfId="1" operator="between" stopIfTrue="1">
      <formula>140</formula>
      <formula>199</formula>
    </cfRule>
    <cfRule type="cellIs" priority="62" dxfId="2" operator="greaterThanOrEqual" stopIfTrue="1">
      <formula>200</formula>
    </cfRule>
  </conditionalFormatting>
  <conditionalFormatting sqref="H38">
    <cfRule type="cellIs" priority="59" dxfId="10" operator="equal" stopIfTrue="1">
      <formula>""</formula>
    </cfRule>
  </conditionalFormatting>
  <conditionalFormatting sqref="E34">
    <cfRule type="cellIs" priority="55" dxfId="10" operator="equal" stopIfTrue="1">
      <formula>""</formula>
    </cfRule>
  </conditionalFormatting>
  <conditionalFormatting sqref="E34">
    <cfRule type="cellIs" priority="56" dxfId="0" operator="lessThan" stopIfTrue="1">
      <formula>360</formula>
    </cfRule>
    <cfRule type="cellIs" priority="57" dxfId="12" operator="between" stopIfTrue="1">
      <formula>360</formula>
      <formula>399</formula>
    </cfRule>
    <cfRule type="cellIs" priority="58" dxfId="11" operator="greaterThanOrEqual" stopIfTrue="1">
      <formula>400</formula>
    </cfRule>
  </conditionalFormatting>
  <conditionalFormatting sqref="I36">
    <cfRule type="cellIs" priority="45" dxfId="1" operator="between" stopIfTrue="1">
      <formula>1</formula>
      <formula>8</formula>
    </cfRule>
    <cfRule type="cellIs" priority="46" dxfId="0" operator="greaterThanOrEqual" stopIfTrue="1">
      <formula>9</formula>
    </cfRule>
  </conditionalFormatting>
  <conditionalFormatting sqref="G36">
    <cfRule type="cellIs" priority="42" dxfId="0" operator="lessThan" stopIfTrue="1">
      <formula>500</formula>
    </cfRule>
    <cfRule type="cellIs" priority="43" dxfId="1" operator="between" stopIfTrue="1">
      <formula>501</formula>
      <formula>549</formula>
    </cfRule>
    <cfRule type="cellIs" priority="44" dxfId="2" operator="greaterThanOrEqual" stopIfTrue="1">
      <formula>550</formula>
    </cfRule>
  </conditionalFormatting>
  <conditionalFormatting sqref="F36 H36">
    <cfRule type="cellIs" priority="39" dxfId="0" operator="lessThan" stopIfTrue="1">
      <formula>140</formula>
    </cfRule>
    <cfRule type="cellIs" priority="40" dxfId="1" operator="between" stopIfTrue="1">
      <formula>140</formula>
      <formula>199</formula>
    </cfRule>
    <cfRule type="cellIs" priority="41" dxfId="2" operator="greaterThanOrEqual" stopIfTrue="1">
      <formula>200</formula>
    </cfRule>
  </conditionalFormatting>
  <conditionalFormatting sqref="E36">
    <cfRule type="cellIs" priority="36" dxfId="0" operator="lessThan" stopIfTrue="1">
      <formula>360</formula>
    </cfRule>
    <cfRule type="cellIs" priority="37" dxfId="12" operator="between" stopIfTrue="1">
      <formula>360</formula>
      <formula>399</formula>
    </cfRule>
    <cfRule type="cellIs" priority="38" dxfId="11" operator="greaterThanOrEqual" stopIfTrue="1">
      <formula>400</formula>
    </cfRule>
  </conditionalFormatting>
  <conditionalFormatting sqref="H36 E36:F36">
    <cfRule type="cellIs" priority="35" dxfId="10" operator="equal" stopIfTrue="1">
      <formula>""</formula>
    </cfRule>
  </conditionalFormatting>
  <conditionalFormatting sqref="I7:I33">
    <cfRule type="cellIs" priority="33" dxfId="1" operator="between" stopIfTrue="1">
      <formula>1</formula>
      <formula>8</formula>
    </cfRule>
    <cfRule type="cellIs" priority="34" dxfId="0" operator="greaterThanOrEqual" stopIfTrue="1">
      <formula>9</formula>
    </cfRule>
  </conditionalFormatting>
  <conditionalFormatting sqref="G7:G33">
    <cfRule type="cellIs" priority="30" dxfId="0" operator="lessThan" stopIfTrue="1">
      <formula>500</formula>
    </cfRule>
    <cfRule type="cellIs" priority="31" dxfId="1" operator="between" stopIfTrue="1">
      <formula>501</formula>
      <formula>549</formula>
    </cfRule>
    <cfRule type="cellIs" priority="32" dxfId="2" operator="greaterThanOrEqual" stopIfTrue="1">
      <formula>550</formula>
    </cfRule>
  </conditionalFormatting>
  <conditionalFormatting sqref="F7:F33 H7:H33">
    <cfRule type="cellIs" priority="27" dxfId="0" operator="lessThan" stopIfTrue="1">
      <formula>140</formula>
    </cfRule>
    <cfRule type="cellIs" priority="28" dxfId="1" operator="between" stopIfTrue="1">
      <formula>140</formula>
      <formula>199</formula>
    </cfRule>
    <cfRule type="cellIs" priority="29" dxfId="2" operator="greaterThanOrEqual" stopIfTrue="1">
      <formula>200</formula>
    </cfRule>
  </conditionalFormatting>
  <conditionalFormatting sqref="E7:E33">
    <cfRule type="cellIs" priority="24" dxfId="0" operator="lessThan" stopIfTrue="1">
      <formula>360</formula>
    </cfRule>
    <cfRule type="cellIs" priority="25" dxfId="12" operator="between" stopIfTrue="1">
      <formula>360</formula>
      <formula>399</formula>
    </cfRule>
    <cfRule type="cellIs" priority="26" dxfId="11" operator="greaterThanOrEqual" stopIfTrue="1">
      <formula>400</formula>
    </cfRule>
  </conditionalFormatting>
  <conditionalFormatting sqref="H7:H33 E7:F33">
    <cfRule type="cellIs" priority="23" dxfId="10" operator="equal" stopIfTrue="1">
      <formula>""</formula>
    </cfRule>
  </conditionalFormatting>
  <conditionalFormatting sqref="I37">
    <cfRule type="cellIs" priority="21" dxfId="1" operator="between" stopIfTrue="1">
      <formula>1</formula>
      <formula>8</formula>
    </cfRule>
    <cfRule type="cellIs" priority="22" dxfId="0" operator="greaterThanOrEqual" stopIfTrue="1">
      <formula>9</formula>
    </cfRule>
  </conditionalFormatting>
  <conditionalFormatting sqref="G37">
    <cfRule type="cellIs" priority="18" dxfId="0" operator="lessThan" stopIfTrue="1">
      <formula>500</formula>
    </cfRule>
    <cfRule type="cellIs" priority="19" dxfId="1" operator="between" stopIfTrue="1">
      <formula>501</formula>
      <formula>549</formula>
    </cfRule>
    <cfRule type="cellIs" priority="20" dxfId="2" operator="greaterThanOrEqual" stopIfTrue="1">
      <formula>550</formula>
    </cfRule>
  </conditionalFormatting>
  <conditionalFormatting sqref="F37 H37">
    <cfRule type="cellIs" priority="15" dxfId="0" operator="lessThan" stopIfTrue="1">
      <formula>140</formula>
    </cfRule>
    <cfRule type="cellIs" priority="16" dxfId="1" operator="between" stopIfTrue="1">
      <formula>140</formula>
      <formula>199</formula>
    </cfRule>
    <cfRule type="cellIs" priority="17" dxfId="2" operator="greaterThanOrEqual" stopIfTrue="1">
      <formula>200</formula>
    </cfRule>
  </conditionalFormatting>
  <conditionalFormatting sqref="E37">
    <cfRule type="cellIs" priority="12" dxfId="0" operator="lessThan" stopIfTrue="1">
      <formula>360</formula>
    </cfRule>
    <cfRule type="cellIs" priority="13" dxfId="12" operator="between" stopIfTrue="1">
      <formula>360</formula>
      <formula>399</formula>
    </cfRule>
    <cfRule type="cellIs" priority="14" dxfId="11" operator="greaterThanOrEqual" stopIfTrue="1">
      <formula>400</formula>
    </cfRule>
  </conditionalFormatting>
  <conditionalFormatting sqref="H37 E37:F37">
    <cfRule type="cellIs" priority="11" dxfId="10" operator="equal" stopIfTrue="1">
      <formula>""</formula>
    </cfRule>
  </conditionalFormatting>
  <conditionalFormatting sqref="R13">
    <cfRule type="cellIs" priority="5" dxfId="2" operator="greaterThanOrEqual" stopIfTrue="1">
      <formula>1100</formula>
    </cfRule>
    <cfRule type="cellIs" priority="6" dxfId="1" operator="between" stopIfTrue="1">
      <formula>1000</formula>
      <formula>1099</formula>
    </cfRule>
  </conditionalFormatting>
  <conditionalFormatting sqref="R13">
    <cfRule type="cellIs" priority="4" dxfId="0" operator="lessThan" stopIfTrue="1">
      <formula>1000</formula>
    </cfRule>
  </conditionalFormatting>
  <conditionalFormatting sqref="R14">
    <cfRule type="cellIs" priority="2" dxfId="2" operator="greaterThanOrEqual" stopIfTrue="1">
      <formula>1100</formula>
    </cfRule>
    <cfRule type="cellIs" priority="3" dxfId="1" operator="between" stopIfTrue="1">
      <formula>1000</formula>
      <formula>1099</formula>
    </cfRule>
  </conditionalFormatting>
  <conditionalFormatting sqref="R14">
    <cfRule type="cellIs" priority="1" dxfId="0" operator="lessThan" stopIfTrue="1">
      <formula>1000</formula>
    </cfRule>
  </conditionalFormatting>
  <printOptions horizontalCentered="1"/>
  <pageMargins left="0.3937007874015748" right="0.15748031496062992" top="0.11811023622047245" bottom="0.11811023622047245" header="0.5118110236220472" footer="0.3937007874015748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51"/>
  <sheetViews>
    <sheetView workbookViewId="0" topLeftCell="A1">
      <selection activeCell="U11" sqref="U11"/>
    </sheetView>
  </sheetViews>
  <sheetFormatPr defaultColWidth="11.421875" defaultRowHeight="12.75"/>
  <cols>
    <col min="1" max="1" width="3.421875" style="65" customWidth="1"/>
    <col min="2" max="2" width="24.7109375" style="60" customWidth="1"/>
    <col min="3" max="3" width="20.7109375" style="60" customWidth="1"/>
    <col min="4" max="4" width="4.421875" style="65" customWidth="1"/>
    <col min="5" max="7" width="5.8515625" style="65" customWidth="1"/>
    <col min="8" max="8" width="3.8515625" style="65" customWidth="1"/>
    <col min="9" max="9" width="4.7109375" style="65" customWidth="1"/>
    <col min="10" max="10" width="2.421875" style="65" customWidth="1"/>
    <col min="11" max="13" width="6.28125" style="65" customWidth="1"/>
    <col min="14" max="14" width="4.00390625" style="65" customWidth="1"/>
    <col min="15" max="15" width="0.9921875" style="65" customWidth="1"/>
    <col min="16" max="17" width="7.8515625" style="65" customWidth="1"/>
    <col min="18" max="18" width="10.421875" style="65" customWidth="1"/>
    <col min="19" max="19" width="4.421875" style="65" customWidth="1"/>
    <col min="20" max="20" width="4.7109375" style="65" customWidth="1"/>
    <col min="21" max="21" width="8.00390625" style="60" customWidth="1"/>
    <col min="22" max="22" width="11.421875" style="60" hidden="1" customWidth="1"/>
    <col min="23" max="23" width="5.7109375" style="60" hidden="1" customWidth="1"/>
    <col min="24" max="24" width="11.421875" style="60" hidden="1" customWidth="1"/>
    <col min="25" max="25" width="5.7109375" style="60" hidden="1" customWidth="1"/>
    <col min="26" max="26" width="7.7109375" style="60" hidden="1" customWidth="1"/>
    <col min="27" max="29" width="11.421875" style="60" hidden="1" customWidth="1"/>
    <col min="30" max="30" width="11.421875" style="60" customWidth="1"/>
    <col min="31" max="16384" width="11.421875" style="60" customWidth="1"/>
  </cols>
  <sheetData>
    <row r="1" spans="1:21" ht="24" customHeight="1">
      <c r="A1" s="904" t="s">
        <v>259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64"/>
    </row>
    <row r="2" ht="9" customHeight="1"/>
    <row r="3" spans="1:14" s="61" customFormat="1" ht="15.75" customHeight="1">
      <c r="A3" s="3" t="s">
        <v>808</v>
      </c>
      <c r="D3" s="4" t="s">
        <v>311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" customHeight="1"/>
    <row r="5" spans="1:20" s="61" customFormat="1" ht="15.75" customHeight="1">
      <c r="A5" s="5" t="s">
        <v>16</v>
      </c>
      <c r="B5" s="6"/>
      <c r="C5" s="7"/>
      <c r="D5" s="8" t="s">
        <v>40</v>
      </c>
      <c r="E5" s="66"/>
      <c r="F5" s="66"/>
      <c r="G5" s="66"/>
      <c r="H5" s="66"/>
      <c r="I5" s="9"/>
      <c r="J5" s="67"/>
      <c r="K5" s="8" t="s">
        <v>41</v>
      </c>
      <c r="L5" s="66"/>
      <c r="M5" s="66"/>
      <c r="N5" s="68"/>
      <c r="O5" s="69"/>
      <c r="P5" s="8" t="s">
        <v>2</v>
      </c>
      <c r="Q5" s="66"/>
      <c r="R5" s="66"/>
      <c r="S5" s="66"/>
      <c r="T5" s="68"/>
    </row>
    <row r="6" spans="1:22" s="17" customFormat="1" ht="15.75" customHeight="1">
      <c r="A6" s="10" t="s">
        <v>3</v>
      </c>
      <c r="B6" s="11" t="s">
        <v>4</v>
      </c>
      <c r="C6" s="12" t="s">
        <v>5</v>
      </c>
      <c r="D6" s="31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5"/>
      <c r="K6" s="13" t="s">
        <v>7</v>
      </c>
      <c r="L6" s="13" t="s">
        <v>8</v>
      </c>
      <c r="M6" s="13" t="s">
        <v>9</v>
      </c>
      <c r="N6" s="14" t="s">
        <v>10</v>
      </c>
      <c r="O6" s="15"/>
      <c r="P6" s="16" t="s">
        <v>7</v>
      </c>
      <c r="Q6" s="13" t="s">
        <v>12</v>
      </c>
      <c r="R6" s="13" t="s">
        <v>13</v>
      </c>
      <c r="S6" s="13" t="s">
        <v>10</v>
      </c>
      <c r="T6" s="14" t="s">
        <v>14</v>
      </c>
      <c r="V6" s="61" t="s">
        <v>23</v>
      </c>
    </row>
    <row r="7" spans="1:26" s="61" customFormat="1" ht="15.75" customHeight="1">
      <c r="A7" s="23">
        <v>276</v>
      </c>
      <c r="B7" s="459" t="s">
        <v>274</v>
      </c>
      <c r="C7" s="704" t="s">
        <v>184</v>
      </c>
      <c r="D7" s="303"/>
      <c r="E7" s="119">
        <v>359</v>
      </c>
      <c r="F7" s="54">
        <v>237</v>
      </c>
      <c r="G7" s="82">
        <f aca="true" t="shared" si="0" ref="G7:G16">IF(SUM(E7,F7)&gt;0,SUM(E7,F7),"")</f>
        <v>596</v>
      </c>
      <c r="H7" s="54">
        <v>1</v>
      </c>
      <c r="I7" s="32">
        <f aca="true" t="shared" si="1" ref="I7:I16">IF(W12&gt;0,W12,"")</f>
        <v>1</v>
      </c>
      <c r="J7" s="71"/>
      <c r="K7" s="81">
        <v>368</v>
      </c>
      <c r="L7" s="54">
        <v>181</v>
      </c>
      <c r="M7" s="82">
        <f aca="true" t="shared" si="2" ref="M7:M16">IF(SUM(K7,L7)&gt;0,SUM(K7,L7),"")</f>
        <v>549</v>
      </c>
      <c r="N7" s="47">
        <v>2</v>
      </c>
      <c r="O7" s="24"/>
      <c r="P7" s="81">
        <f aca="true" t="shared" si="3" ref="P7:S14">IF(AND(ISNUMBER(E7),ISNUMBER(K7)),SUM(E7,K7),"")</f>
        <v>727</v>
      </c>
      <c r="Q7" s="73">
        <f t="shared" si="3"/>
        <v>418</v>
      </c>
      <c r="R7" s="33">
        <f t="shared" si="3"/>
        <v>1145</v>
      </c>
      <c r="S7" s="129">
        <f t="shared" si="3"/>
        <v>3</v>
      </c>
      <c r="T7" s="382">
        <v>1</v>
      </c>
      <c r="U7" s="803" t="s">
        <v>951</v>
      </c>
      <c r="V7" s="60">
        <f aca="true" t="shared" si="4" ref="V7:V22">IF(SUM(G2)&gt;0,100000*G2+1000*F2-H2,"")</f>
      </c>
      <c r="W7" s="60">
        <f aca="true" t="shared" si="5" ref="W7:W33">IF(SUM(G2)&gt;0,RANK(V7,$V$7:$V$40,0),"")</f>
      </c>
      <c r="X7" s="60">
        <f aca="true" t="shared" si="6" ref="X7:X16">IF(AND(SUM(Q7)&gt;0,ISNUMBER(S7)),100000*R7+1000*Q7-S7,"")</f>
        <v>114917997</v>
      </c>
      <c r="Y7" s="60" t="e">
        <f aca="true" t="shared" si="7" ref="Y7:Y16">IF(AND(SUM(Q7)&gt;0,ISNUMBER(S7)),RANK(X7,$X$7:$X$40,0),"")</f>
        <v>#REF!</v>
      </c>
      <c r="Z7" s="60"/>
    </row>
    <row r="8" spans="1:25" ht="15.75" customHeight="1">
      <c r="A8" s="644">
        <v>258</v>
      </c>
      <c r="B8" s="394" t="s">
        <v>422</v>
      </c>
      <c r="C8" s="700" t="s">
        <v>392</v>
      </c>
      <c r="D8" s="642"/>
      <c r="E8" s="119">
        <v>381</v>
      </c>
      <c r="F8" s="54">
        <v>183</v>
      </c>
      <c r="G8" s="82">
        <f t="shared" si="0"/>
        <v>564</v>
      </c>
      <c r="H8" s="54">
        <v>7</v>
      </c>
      <c r="I8" s="32">
        <f t="shared" si="1"/>
        <v>2</v>
      </c>
      <c r="J8" s="775"/>
      <c r="K8" s="119">
        <v>385</v>
      </c>
      <c r="L8" s="54">
        <v>161</v>
      </c>
      <c r="M8" s="82">
        <f t="shared" si="2"/>
        <v>546</v>
      </c>
      <c r="N8" s="47">
        <v>10</v>
      </c>
      <c r="O8" s="71"/>
      <c r="P8" s="119">
        <f t="shared" si="3"/>
        <v>766</v>
      </c>
      <c r="Q8" s="73">
        <f t="shared" si="3"/>
        <v>344</v>
      </c>
      <c r="R8" s="33">
        <f t="shared" si="3"/>
        <v>1110</v>
      </c>
      <c r="S8" s="129">
        <f t="shared" si="3"/>
        <v>17</v>
      </c>
      <c r="T8" s="34">
        <v>2</v>
      </c>
      <c r="U8" s="777" t="s">
        <v>814</v>
      </c>
      <c r="V8" s="60">
        <f t="shared" si="4"/>
      </c>
      <c r="W8" s="60">
        <f t="shared" si="5"/>
      </c>
      <c r="X8" s="60">
        <f t="shared" si="6"/>
        <v>111343983</v>
      </c>
      <c r="Y8" s="60" t="e">
        <f t="shared" si="7"/>
        <v>#REF!</v>
      </c>
    </row>
    <row r="9" spans="1:25" ht="15.75" customHeight="1">
      <c r="A9" s="23">
        <v>248</v>
      </c>
      <c r="B9" s="394" t="s">
        <v>460</v>
      </c>
      <c r="C9" s="374" t="s">
        <v>15</v>
      </c>
      <c r="D9" s="231"/>
      <c r="E9" s="119">
        <v>369</v>
      </c>
      <c r="F9" s="54">
        <v>170</v>
      </c>
      <c r="G9" s="82">
        <f t="shared" si="0"/>
        <v>539</v>
      </c>
      <c r="H9" s="54">
        <v>3</v>
      </c>
      <c r="I9" s="32">
        <f t="shared" si="1"/>
        <v>8</v>
      </c>
      <c r="J9" s="71"/>
      <c r="K9" s="81">
        <v>368</v>
      </c>
      <c r="L9" s="54">
        <v>172</v>
      </c>
      <c r="M9" s="82">
        <f t="shared" si="2"/>
        <v>540</v>
      </c>
      <c r="N9" s="47">
        <v>8</v>
      </c>
      <c r="O9" s="71"/>
      <c r="P9" s="81">
        <f t="shared" si="3"/>
        <v>737</v>
      </c>
      <c r="Q9" s="73">
        <f t="shared" si="3"/>
        <v>342</v>
      </c>
      <c r="R9" s="33">
        <f t="shared" si="3"/>
        <v>1079</v>
      </c>
      <c r="S9" s="129">
        <f t="shared" si="3"/>
        <v>11</v>
      </c>
      <c r="T9" s="34">
        <v>3</v>
      </c>
      <c r="U9" s="777" t="s">
        <v>814</v>
      </c>
      <c r="V9" s="60">
        <f t="shared" si="4"/>
      </c>
      <c r="W9" s="60">
        <f t="shared" si="5"/>
      </c>
      <c r="X9" s="60">
        <f t="shared" si="6"/>
        <v>108241989</v>
      </c>
      <c r="Y9" s="60" t="e">
        <f t="shared" si="7"/>
        <v>#REF!</v>
      </c>
    </row>
    <row r="10" spans="1:25" ht="15.75" customHeight="1">
      <c r="A10" s="23">
        <v>254</v>
      </c>
      <c r="B10" s="391" t="s">
        <v>501</v>
      </c>
      <c r="C10" s="374" t="s">
        <v>474</v>
      </c>
      <c r="D10" s="231"/>
      <c r="E10" s="709">
        <v>340</v>
      </c>
      <c r="F10" s="54">
        <v>200</v>
      </c>
      <c r="G10" s="82">
        <f t="shared" si="0"/>
        <v>540</v>
      </c>
      <c r="H10" s="54">
        <v>4</v>
      </c>
      <c r="I10" s="32">
        <f t="shared" si="1"/>
        <v>7</v>
      </c>
      <c r="J10" s="71"/>
      <c r="K10" s="758">
        <v>374</v>
      </c>
      <c r="L10" s="764">
        <v>158</v>
      </c>
      <c r="M10" s="82">
        <f t="shared" si="2"/>
        <v>532</v>
      </c>
      <c r="N10" s="19">
        <v>6</v>
      </c>
      <c r="O10" s="24"/>
      <c r="P10" s="81">
        <f t="shared" si="3"/>
        <v>714</v>
      </c>
      <c r="Q10" s="73">
        <f t="shared" si="3"/>
        <v>358</v>
      </c>
      <c r="R10" s="33">
        <f t="shared" si="3"/>
        <v>1072</v>
      </c>
      <c r="S10" s="129">
        <f t="shared" si="3"/>
        <v>10</v>
      </c>
      <c r="T10" s="34">
        <v>4</v>
      </c>
      <c r="U10" s="803" t="s">
        <v>951</v>
      </c>
      <c r="V10" s="60">
        <f t="shared" si="4"/>
      </c>
      <c r="W10" s="60">
        <f t="shared" si="5"/>
      </c>
      <c r="X10" s="60">
        <f t="shared" si="6"/>
        <v>107557990</v>
      </c>
      <c r="Y10" s="60" t="e">
        <f t="shared" si="7"/>
        <v>#REF!</v>
      </c>
    </row>
    <row r="11" spans="1:25" ht="15.75" customHeight="1">
      <c r="A11" s="23">
        <v>246</v>
      </c>
      <c r="B11" s="394" t="s">
        <v>368</v>
      </c>
      <c r="C11" s="374" t="s">
        <v>369</v>
      </c>
      <c r="D11" s="231"/>
      <c r="E11" s="119">
        <v>368</v>
      </c>
      <c r="F11" s="70">
        <v>173</v>
      </c>
      <c r="G11" s="82">
        <f t="shared" si="0"/>
        <v>541</v>
      </c>
      <c r="H11" s="54">
        <v>8</v>
      </c>
      <c r="I11" s="32">
        <f t="shared" si="1"/>
        <v>6</v>
      </c>
      <c r="J11" s="71"/>
      <c r="K11" s="81">
        <v>325</v>
      </c>
      <c r="L11" s="54">
        <v>161</v>
      </c>
      <c r="M11" s="82">
        <f t="shared" si="2"/>
        <v>486</v>
      </c>
      <c r="N11" s="47">
        <v>6</v>
      </c>
      <c r="O11" s="71"/>
      <c r="P11" s="81">
        <f t="shared" si="3"/>
        <v>693</v>
      </c>
      <c r="Q11" s="73">
        <f t="shared" si="3"/>
        <v>334</v>
      </c>
      <c r="R11" s="33">
        <f t="shared" si="3"/>
        <v>1027</v>
      </c>
      <c r="S11" s="129">
        <f t="shared" si="3"/>
        <v>14</v>
      </c>
      <c r="T11" s="34">
        <v>5</v>
      </c>
      <c r="U11" s="777" t="s">
        <v>814</v>
      </c>
      <c r="V11" s="60">
        <f t="shared" si="4"/>
      </c>
      <c r="W11" s="60">
        <f t="shared" si="5"/>
      </c>
      <c r="X11" s="60">
        <f t="shared" si="6"/>
        <v>103033986</v>
      </c>
      <c r="Y11" s="60" t="e">
        <f t="shared" si="7"/>
        <v>#REF!</v>
      </c>
    </row>
    <row r="12" spans="1:25" ht="15.75" customHeight="1">
      <c r="A12" s="23">
        <v>257</v>
      </c>
      <c r="B12" s="391" t="s">
        <v>372</v>
      </c>
      <c r="C12" s="374" t="s">
        <v>373</v>
      </c>
      <c r="D12" s="643"/>
      <c r="E12" s="119">
        <v>367</v>
      </c>
      <c r="F12" s="54">
        <v>187</v>
      </c>
      <c r="G12" s="82">
        <f t="shared" si="0"/>
        <v>554</v>
      </c>
      <c r="H12" s="54">
        <v>3</v>
      </c>
      <c r="I12" s="32">
        <f t="shared" si="1"/>
        <v>3</v>
      </c>
      <c r="J12" s="71"/>
      <c r="K12" s="81">
        <v>324</v>
      </c>
      <c r="L12" s="54">
        <v>144</v>
      </c>
      <c r="M12" s="160">
        <f t="shared" si="2"/>
        <v>468</v>
      </c>
      <c r="N12" s="47">
        <v>7</v>
      </c>
      <c r="O12" s="24"/>
      <c r="P12" s="81">
        <f t="shared" si="3"/>
        <v>691</v>
      </c>
      <c r="Q12" s="73">
        <f t="shared" si="3"/>
        <v>331</v>
      </c>
      <c r="R12" s="33">
        <f t="shared" si="3"/>
        <v>1022</v>
      </c>
      <c r="S12" s="129">
        <f t="shared" si="3"/>
        <v>10</v>
      </c>
      <c r="T12" s="34">
        <v>6</v>
      </c>
      <c r="V12" s="60">
        <f t="shared" si="4"/>
        <v>59836999</v>
      </c>
      <c r="W12" s="60">
        <f t="shared" si="5"/>
        <v>1</v>
      </c>
      <c r="X12" s="60">
        <f t="shared" si="6"/>
        <v>102530990</v>
      </c>
      <c r="Y12" s="60" t="e">
        <f t="shared" si="7"/>
        <v>#REF!</v>
      </c>
    </row>
    <row r="13" spans="1:25" ht="15.75" customHeight="1">
      <c r="A13" s="23">
        <v>247</v>
      </c>
      <c r="B13" s="424" t="s">
        <v>421</v>
      </c>
      <c r="C13" s="384" t="s">
        <v>414</v>
      </c>
      <c r="D13" s="263"/>
      <c r="E13" s="119">
        <v>370</v>
      </c>
      <c r="F13" s="54">
        <v>167</v>
      </c>
      <c r="G13" s="82">
        <f t="shared" si="0"/>
        <v>537</v>
      </c>
      <c r="H13" s="54">
        <v>6</v>
      </c>
      <c r="I13" s="32">
        <f t="shared" si="1"/>
        <v>10</v>
      </c>
      <c r="J13" s="71"/>
      <c r="K13" s="81">
        <v>330</v>
      </c>
      <c r="L13" s="54">
        <v>130</v>
      </c>
      <c r="M13" s="82">
        <f t="shared" si="2"/>
        <v>460</v>
      </c>
      <c r="N13" s="19">
        <v>12</v>
      </c>
      <c r="O13" s="24"/>
      <c r="P13" s="81">
        <f t="shared" si="3"/>
        <v>700</v>
      </c>
      <c r="Q13" s="73">
        <f t="shared" si="3"/>
        <v>297</v>
      </c>
      <c r="R13" s="33">
        <f t="shared" si="3"/>
        <v>997</v>
      </c>
      <c r="S13" s="129">
        <f t="shared" si="3"/>
        <v>18</v>
      </c>
      <c r="T13" s="22">
        <v>7</v>
      </c>
      <c r="V13" s="60">
        <f t="shared" si="4"/>
        <v>56582993</v>
      </c>
      <c r="W13" s="60">
        <f t="shared" si="5"/>
        <v>2</v>
      </c>
      <c r="X13" s="60">
        <f t="shared" si="6"/>
        <v>99996982</v>
      </c>
      <c r="Y13" s="60" t="e">
        <f t="shared" si="7"/>
        <v>#REF!</v>
      </c>
    </row>
    <row r="14" spans="1:25" ht="15.75" customHeight="1">
      <c r="A14" s="23">
        <v>274</v>
      </c>
      <c r="B14" s="392" t="s">
        <v>187</v>
      </c>
      <c r="C14" s="705" t="s">
        <v>188</v>
      </c>
      <c r="D14" s="231"/>
      <c r="E14" s="119">
        <v>364</v>
      </c>
      <c r="F14" s="54">
        <v>183</v>
      </c>
      <c r="G14" s="82">
        <f t="shared" si="0"/>
        <v>547</v>
      </c>
      <c r="H14" s="54">
        <v>1</v>
      </c>
      <c r="I14" s="32">
        <f t="shared" si="1"/>
        <v>5</v>
      </c>
      <c r="J14" s="74"/>
      <c r="K14" s="81">
        <v>114</v>
      </c>
      <c r="L14" s="54">
        <v>44</v>
      </c>
      <c r="M14" s="82">
        <f t="shared" si="2"/>
        <v>158</v>
      </c>
      <c r="N14" s="47">
        <v>1</v>
      </c>
      <c r="O14" s="74"/>
      <c r="P14" s="81">
        <f t="shared" si="3"/>
        <v>478</v>
      </c>
      <c r="Q14" s="73">
        <f t="shared" si="3"/>
        <v>227</v>
      </c>
      <c r="R14" s="33">
        <f t="shared" si="3"/>
        <v>705</v>
      </c>
      <c r="S14" s="129">
        <f t="shared" si="3"/>
        <v>2</v>
      </c>
      <c r="T14" s="22">
        <v>8</v>
      </c>
      <c r="V14" s="60">
        <f t="shared" si="4"/>
        <v>54069997</v>
      </c>
      <c r="W14" s="60">
        <f t="shared" si="5"/>
        <v>8</v>
      </c>
      <c r="X14" s="60">
        <f t="shared" si="6"/>
        <v>70726998</v>
      </c>
      <c r="Y14" s="60" t="e">
        <f t="shared" si="7"/>
        <v>#REF!</v>
      </c>
    </row>
    <row r="15" spans="1:29" ht="15.75" customHeight="1">
      <c r="A15" s="23">
        <v>263</v>
      </c>
      <c r="B15" s="394" t="s">
        <v>505</v>
      </c>
      <c r="C15" s="374" t="s">
        <v>180</v>
      </c>
      <c r="D15" s="231"/>
      <c r="E15" s="119">
        <v>376</v>
      </c>
      <c r="F15" s="54">
        <v>176</v>
      </c>
      <c r="G15" s="82">
        <f t="shared" si="0"/>
        <v>552</v>
      </c>
      <c r="H15" s="54">
        <v>6</v>
      </c>
      <c r="I15" s="32">
        <f t="shared" si="1"/>
        <v>4</v>
      </c>
      <c r="J15" s="291"/>
      <c r="K15" s="761" t="s">
        <v>821</v>
      </c>
      <c r="L15" s="760"/>
      <c r="M15" s="82">
        <f t="shared" si="2"/>
      </c>
      <c r="N15" s="47"/>
      <c r="O15" s="24"/>
      <c r="P15" s="717">
        <f>IF(AND(ISNUMBER(E15),ISNUMBER(K15)),SUM(E15,K15),"")</f>
      </c>
      <c r="Q15" s="718">
        <f>IF(AND(ISNUMBER(F15),ISNUMBER(L15)),SUM(F15,L15),"")</f>
      </c>
      <c r="R15" s="719">
        <f>IF(AND(ISNUMBER(G15),ISNUMBER(M20)),SUM(G15,M20),"")</f>
      </c>
      <c r="S15" s="720"/>
      <c r="T15" s="721">
        <f>IF(Y15&gt;0,Y15,"")</f>
      </c>
      <c r="V15" s="60">
        <f t="shared" si="4"/>
        <v>54199996</v>
      </c>
      <c r="W15" s="60">
        <f t="shared" si="5"/>
        <v>7</v>
      </c>
      <c r="X15" s="60">
        <f t="shared" si="6"/>
      </c>
      <c r="Y15" s="60">
        <f t="shared" si="7"/>
      </c>
      <c r="AB15" s="244"/>
      <c r="AC15" s="244"/>
    </row>
    <row r="16" spans="1:25" ht="15.75" customHeight="1">
      <c r="A16" s="23">
        <v>273</v>
      </c>
      <c r="B16" s="424" t="s">
        <v>630</v>
      </c>
      <c r="C16" s="374" t="s">
        <v>183</v>
      </c>
      <c r="D16" s="642"/>
      <c r="E16" s="119">
        <v>351</v>
      </c>
      <c r="F16" s="54">
        <v>187</v>
      </c>
      <c r="G16" s="82">
        <f t="shared" si="0"/>
        <v>538</v>
      </c>
      <c r="H16" s="54">
        <v>3</v>
      </c>
      <c r="I16" s="32">
        <f t="shared" si="1"/>
        <v>9</v>
      </c>
      <c r="J16" s="291"/>
      <c r="K16" s="762" t="s">
        <v>821</v>
      </c>
      <c r="L16" s="763"/>
      <c r="M16" s="163">
        <f t="shared" si="2"/>
      </c>
      <c r="N16" s="765"/>
      <c r="O16" s="494"/>
      <c r="P16" s="766">
        <f>IF(AND(ISNUMBER(E16),ISNUMBER(K16)),SUM(E16,K16),"")</f>
      </c>
      <c r="Q16" s="767">
        <f>IF(AND(ISNUMBER(F16),ISNUMBER(L16)),SUM(F16,L16),"")</f>
      </c>
      <c r="R16" s="768"/>
      <c r="S16" s="769"/>
      <c r="T16" s="770">
        <f>IF(Y16&gt;0,Y16,"")</f>
      </c>
      <c r="V16" s="60">
        <f t="shared" si="4"/>
        <v>54272992</v>
      </c>
      <c r="W16" s="60">
        <f t="shared" si="5"/>
        <v>6</v>
      </c>
      <c r="X16" s="60">
        <f t="shared" si="6"/>
      </c>
      <c r="Y16" s="60">
        <f t="shared" si="7"/>
      </c>
    </row>
    <row r="17" spans="1:25" ht="15.75" customHeight="1">
      <c r="A17" s="23">
        <v>262</v>
      </c>
      <c r="B17" s="394" t="s">
        <v>504</v>
      </c>
      <c r="C17" s="374" t="s">
        <v>487</v>
      </c>
      <c r="D17" s="708"/>
      <c r="E17" s="119">
        <v>374</v>
      </c>
      <c r="F17" s="108">
        <v>162</v>
      </c>
      <c r="G17" s="82">
        <f aca="true" t="shared" si="8" ref="G17:G28">IF(SUM(E17,F17)&gt;0,SUM(E17,F17),"")</f>
        <v>536</v>
      </c>
      <c r="H17" s="54">
        <v>4</v>
      </c>
      <c r="I17" s="32">
        <f aca="true" t="shared" si="9" ref="I17:I28">IF(W22&gt;0,W22,"")</f>
        <v>11</v>
      </c>
      <c r="J17" s="291"/>
      <c r="K17" s="293"/>
      <c r="N17" s="60"/>
      <c r="O17" s="26"/>
      <c r="P17" s="99">
        <f>IF(AND(ISNUMBER(E11),ISNUMBER(K17)),SUM(E11,K17),"")</f>
      </c>
      <c r="Q17" s="99">
        <f>IF(AND(ISNUMBER(F11),ISNUMBER(L17)),SUM(F11,L17),"")</f>
      </c>
      <c r="R17" s="299">
        <f>IF(AND(ISNUMBER(G11),ISNUMBER(M17)),SUM(G11,M17),"")</f>
      </c>
      <c r="S17" s="300">
        <f>IF(AND(ISNUMBER(H11),ISNUMBER(N17)),SUM(H11,N17),"")</f>
      </c>
      <c r="T17" s="301"/>
      <c r="V17" s="60">
        <f t="shared" si="4"/>
        <v>55586997</v>
      </c>
      <c r="W17" s="60">
        <f t="shared" si="5"/>
        <v>3</v>
      </c>
      <c r="X17" s="60">
        <f aca="true" t="shared" si="10" ref="X17:X33">IF(AND(SUM(Q19)&gt;0,ISNUMBER(S19)),100000*R19+1000*Q19-S19,"")</f>
      </c>
      <c r="Y17" s="60">
        <f aca="true" t="shared" si="11" ref="Y17:Y33">IF(AND(SUM(Q19)&gt;0,ISNUMBER(S19)),RANK(X17,$X$7:$X$40,0),"")</f>
      </c>
    </row>
    <row r="18" spans="1:25" ht="15.75" customHeight="1">
      <c r="A18" s="23">
        <v>252</v>
      </c>
      <c r="B18" s="394" t="s">
        <v>332</v>
      </c>
      <c r="C18" s="374" t="s">
        <v>333</v>
      </c>
      <c r="D18" s="642"/>
      <c r="E18" s="119">
        <v>357</v>
      </c>
      <c r="F18" s="54">
        <v>175</v>
      </c>
      <c r="G18" s="82">
        <f t="shared" si="8"/>
        <v>532</v>
      </c>
      <c r="H18" s="54">
        <v>12</v>
      </c>
      <c r="I18" s="32">
        <f t="shared" si="9"/>
        <v>12</v>
      </c>
      <c r="J18" s="291"/>
      <c r="K18" s="398" t="s">
        <v>506</v>
      </c>
      <c r="L18" s="401"/>
      <c r="M18" s="401"/>
      <c r="N18" s="401"/>
      <c r="O18" s="401"/>
      <c r="P18" s="401"/>
      <c r="Q18" s="401"/>
      <c r="R18" s="401"/>
      <c r="S18" s="401"/>
      <c r="T18" s="401"/>
      <c r="V18" s="60">
        <f t="shared" si="4"/>
        <v>53866994</v>
      </c>
      <c r="W18" s="60">
        <f t="shared" si="5"/>
        <v>10</v>
      </c>
      <c r="X18" s="60">
        <f t="shared" si="10"/>
      </c>
      <c r="Y18" s="60">
        <f t="shared" si="11"/>
      </c>
    </row>
    <row r="19" spans="1:25" ht="15.75" customHeight="1">
      <c r="A19" s="23">
        <v>267</v>
      </c>
      <c r="B19" s="424" t="s">
        <v>714</v>
      </c>
      <c r="C19" s="423" t="s">
        <v>188</v>
      </c>
      <c r="D19" s="642"/>
      <c r="E19" s="119">
        <v>355</v>
      </c>
      <c r="F19" s="54">
        <v>174</v>
      </c>
      <c r="G19" s="82">
        <f t="shared" si="8"/>
        <v>529</v>
      </c>
      <c r="H19" s="54">
        <v>6</v>
      </c>
      <c r="I19" s="32">
        <f t="shared" si="9"/>
        <v>13</v>
      </c>
      <c r="J19" s="291"/>
      <c r="K19" s="399" t="s">
        <v>507</v>
      </c>
      <c r="L19" s="400"/>
      <c r="M19" s="400"/>
      <c r="N19" s="400"/>
      <c r="O19" s="400"/>
      <c r="P19" s="400"/>
      <c r="Q19" s="400"/>
      <c r="R19" s="400"/>
      <c r="S19" s="400"/>
      <c r="T19" s="399"/>
      <c r="V19" s="60">
        <f t="shared" si="4"/>
        <v>54882999</v>
      </c>
      <c r="W19" s="60">
        <f t="shared" si="5"/>
        <v>5</v>
      </c>
      <c r="X19" s="60">
        <f t="shared" si="10"/>
      </c>
      <c r="Y19" s="60">
        <f t="shared" si="11"/>
      </c>
    </row>
    <row r="20" spans="1:25" ht="15.75" customHeight="1">
      <c r="A20" s="23">
        <v>269</v>
      </c>
      <c r="B20" s="424" t="s">
        <v>636</v>
      </c>
      <c r="C20" s="374" t="s">
        <v>487</v>
      </c>
      <c r="D20" s="643"/>
      <c r="E20" s="119">
        <v>357</v>
      </c>
      <c r="F20" s="54">
        <v>166</v>
      </c>
      <c r="G20" s="82">
        <f t="shared" si="8"/>
        <v>523</v>
      </c>
      <c r="H20" s="54">
        <v>4</v>
      </c>
      <c r="I20" s="32">
        <f t="shared" si="9"/>
        <v>14</v>
      </c>
      <c r="J20" s="291"/>
      <c r="K20" s="293"/>
      <c r="O20" s="26"/>
      <c r="P20" s="99">
        <f>IF(AND(ISNUMBER(E14),ISNUMBER(K20)),SUM(E14,K20),"")</f>
      </c>
      <c r="Q20" s="99">
        <f>IF(AND(ISNUMBER(F14),ISNUMBER(L20)),SUM(F14,L20),"")</f>
      </c>
      <c r="R20" s="299">
        <f>IF(AND(ISNUMBER(G14),ISNUMBER(M20)),SUM(G14,M20),"")</f>
      </c>
      <c r="S20" s="300">
        <f>IF(AND(ISNUMBER(H14),ISNUMBER(N20)),SUM(H14,N20),"")</f>
      </c>
      <c r="T20" s="301">
        <f>IF(Y19&gt;0,Y19,"")</f>
      </c>
      <c r="V20" s="60">
        <f t="shared" si="4"/>
        <v>55375994</v>
      </c>
      <c r="W20" s="60">
        <f t="shared" si="5"/>
        <v>4</v>
      </c>
      <c r="X20" s="60">
        <f t="shared" si="10"/>
      </c>
      <c r="Y20" s="60">
        <f t="shared" si="11"/>
      </c>
    </row>
    <row r="21" spans="1:25" ht="15.75" customHeight="1">
      <c r="A21" s="23">
        <v>261</v>
      </c>
      <c r="B21" s="391" t="s">
        <v>459</v>
      </c>
      <c r="C21" s="374" t="s">
        <v>429</v>
      </c>
      <c r="D21" s="648"/>
      <c r="E21" s="119">
        <v>356</v>
      </c>
      <c r="F21" s="54">
        <v>165</v>
      </c>
      <c r="G21" s="82">
        <f t="shared" si="8"/>
        <v>521</v>
      </c>
      <c r="H21" s="54">
        <v>7</v>
      </c>
      <c r="I21" s="32">
        <f t="shared" si="9"/>
        <v>15</v>
      </c>
      <c r="J21" s="291"/>
      <c r="K21" s="907" t="s">
        <v>718</v>
      </c>
      <c r="L21" s="907"/>
      <c r="M21" s="907"/>
      <c r="N21" s="907"/>
      <c r="O21" s="907"/>
      <c r="P21" s="907"/>
      <c r="Q21" s="907"/>
      <c r="R21" s="907"/>
      <c r="S21" s="300">
        <f>IF(AND(ISNUMBER(H15),ISNUMBER(N21)),SUM(H15,N21),"")</f>
      </c>
      <c r="T21" s="301">
        <f>IF(Y20&gt;0,Y20,"")</f>
      </c>
      <c r="V21" s="60">
        <f t="shared" si="4"/>
        <v>53986997</v>
      </c>
      <c r="W21" s="60">
        <f t="shared" si="5"/>
        <v>9</v>
      </c>
      <c r="X21" s="60">
        <f t="shared" si="10"/>
      </c>
      <c r="Y21" s="60">
        <f t="shared" si="11"/>
      </c>
    </row>
    <row r="22" spans="1:32" ht="15.75" customHeight="1">
      <c r="A22" s="23">
        <v>275</v>
      </c>
      <c r="B22" s="392" t="s">
        <v>273</v>
      </c>
      <c r="C22" s="705" t="s">
        <v>178</v>
      </c>
      <c r="D22" s="303"/>
      <c r="E22" s="119">
        <v>360</v>
      </c>
      <c r="F22" s="54">
        <v>156</v>
      </c>
      <c r="G22" s="82">
        <f t="shared" si="8"/>
        <v>516</v>
      </c>
      <c r="H22" s="54">
        <v>5</v>
      </c>
      <c r="I22" s="32">
        <f t="shared" si="9"/>
        <v>16</v>
      </c>
      <c r="J22" s="291"/>
      <c r="K22" s="293"/>
      <c r="O22" s="26"/>
      <c r="P22" s="99">
        <f>IF(AND(ISNUMBER(E16),ISNUMBER(K22)),SUM(E16,K22),"")</f>
      </c>
      <c r="Q22" s="99">
        <f>IF(AND(ISNUMBER(F16),ISNUMBER(L22)),SUM(F16,L22),"")</f>
      </c>
      <c r="R22" s="299">
        <f>IF(AND(ISNUMBER(G16),ISNUMBER(M22)),SUM(G16,M22),"")</f>
      </c>
      <c r="S22" s="300">
        <f>IF(AND(ISNUMBER(H16),ISNUMBER(N22)),SUM(H16,N22),"")</f>
      </c>
      <c r="T22" s="301">
        <f>IF(Y21&gt;0,Y21,"")</f>
      </c>
      <c r="U22" s="474"/>
      <c r="V22" s="60">
        <f t="shared" si="4"/>
        <v>53761996</v>
      </c>
      <c r="W22" s="60">
        <f t="shared" si="5"/>
        <v>11</v>
      </c>
      <c r="X22" s="60">
        <f t="shared" si="10"/>
      </c>
      <c r="Y22" s="60">
        <f t="shared" si="11"/>
      </c>
      <c r="AD22" s="471"/>
      <c r="AE22" s="472"/>
      <c r="AF22" s="473"/>
    </row>
    <row r="23" spans="1:25" ht="15.75" customHeight="1">
      <c r="A23" s="23">
        <v>260</v>
      </c>
      <c r="B23" s="470" t="s">
        <v>635</v>
      </c>
      <c r="C23" s="448" t="s">
        <v>316</v>
      </c>
      <c r="D23" s="231"/>
      <c r="E23" s="119">
        <v>347</v>
      </c>
      <c r="F23" s="54">
        <v>167</v>
      </c>
      <c r="G23" s="82">
        <f t="shared" si="8"/>
        <v>514</v>
      </c>
      <c r="H23" s="54">
        <v>8</v>
      </c>
      <c r="I23" s="32">
        <f t="shared" si="9"/>
        <v>17</v>
      </c>
      <c r="J23" s="292"/>
      <c r="K23" s="455" t="s">
        <v>719</v>
      </c>
      <c r="L23" s="474"/>
      <c r="M23" s="474"/>
      <c r="N23" s="474"/>
      <c r="O23" s="474"/>
      <c r="P23" s="474"/>
      <c r="Q23" s="474"/>
      <c r="R23" s="474"/>
      <c r="S23" s="474"/>
      <c r="T23" s="474"/>
      <c r="U23" s="61"/>
      <c r="V23" s="60">
        <f aca="true" t="shared" si="12" ref="V23:V33">IF(SUM(G18)&gt;0,100000*G18+1000*F18-H18,"")</f>
        <v>53374988</v>
      </c>
      <c r="W23" s="60">
        <f t="shared" si="5"/>
        <v>12</v>
      </c>
      <c r="X23" s="60">
        <f t="shared" si="10"/>
      </c>
      <c r="Y23" s="60">
        <f t="shared" si="11"/>
      </c>
    </row>
    <row r="24" spans="1:25" ht="15.75" customHeight="1" thickBot="1">
      <c r="A24" s="23">
        <v>265</v>
      </c>
      <c r="B24" s="421" t="s">
        <v>638</v>
      </c>
      <c r="C24" s="374" t="s">
        <v>291</v>
      </c>
      <c r="D24" s="643"/>
      <c r="E24" s="645">
        <v>342</v>
      </c>
      <c r="F24" s="54">
        <v>157</v>
      </c>
      <c r="G24" s="82">
        <f t="shared" si="8"/>
        <v>499</v>
      </c>
      <c r="H24" s="54">
        <v>4</v>
      </c>
      <c r="I24" s="32">
        <f t="shared" si="9"/>
        <v>18</v>
      </c>
      <c r="J24" s="291"/>
      <c r="K24" s="293"/>
      <c r="O24" s="69"/>
      <c r="P24" s="99">
        <f>IF(AND(ISNUMBER(E18),ISNUMBER(K24)),SUM(E18,K24),"")</f>
      </c>
      <c r="Q24" s="99">
        <f>IF(AND(ISNUMBER(F18),ISNUMBER(L24)),SUM(F18,L24),"")</f>
      </c>
      <c r="R24" s="299">
        <f>IF(AND(ISNUMBER(G18),ISNUMBER(M24)),SUM(G18,M24),"")</f>
      </c>
      <c r="S24" s="300">
        <f>IF(AND(ISNUMBER(H18),ISNUMBER(N24)),SUM(H18,N24),"")</f>
      </c>
      <c r="T24" s="301">
        <f>IF(Y23&gt;0,Y23,"")</f>
      </c>
      <c r="V24" s="60">
        <f t="shared" si="12"/>
        <v>53073994</v>
      </c>
      <c r="W24" s="60">
        <f t="shared" si="5"/>
        <v>13</v>
      </c>
      <c r="X24" s="60">
        <f t="shared" si="10"/>
      </c>
      <c r="Y24" s="60">
        <f t="shared" si="11"/>
      </c>
    </row>
    <row r="25" spans="1:25" ht="15.75" customHeight="1" thickTop="1">
      <c r="A25" s="23"/>
      <c r="B25" s="649" t="s">
        <v>809</v>
      </c>
      <c r="C25" s="650" t="s">
        <v>437</v>
      </c>
      <c r="D25" s="642"/>
      <c r="E25" s="119">
        <v>358</v>
      </c>
      <c r="F25" s="54">
        <v>133</v>
      </c>
      <c r="G25" s="82">
        <f t="shared" si="8"/>
        <v>491</v>
      </c>
      <c r="H25" s="54">
        <v>7</v>
      </c>
      <c r="I25" s="32">
        <f t="shared" si="9"/>
        <v>19</v>
      </c>
      <c r="J25" s="291"/>
      <c r="K25" s="921" t="s">
        <v>803</v>
      </c>
      <c r="L25" s="922"/>
      <c r="M25" s="922"/>
      <c r="N25" s="922"/>
      <c r="O25" s="922"/>
      <c r="P25" s="922"/>
      <c r="Q25" s="922"/>
      <c r="R25" s="922"/>
      <c r="S25" s="922"/>
      <c r="T25" s="923"/>
      <c r="V25" s="60">
        <f t="shared" si="12"/>
        <v>52465996</v>
      </c>
      <c r="W25" s="60">
        <f t="shared" si="5"/>
        <v>14</v>
      </c>
      <c r="X25" s="60">
        <f t="shared" si="10"/>
      </c>
      <c r="Y25" s="60">
        <f t="shared" si="11"/>
      </c>
    </row>
    <row r="26" spans="1:25" ht="15.75" customHeight="1" thickBot="1">
      <c r="A26" s="23">
        <v>245</v>
      </c>
      <c r="B26" s="391" t="s">
        <v>367</v>
      </c>
      <c r="C26" s="657" t="s">
        <v>262</v>
      </c>
      <c r="D26" s="642"/>
      <c r="E26" s="119">
        <v>344</v>
      </c>
      <c r="F26" s="54">
        <v>139</v>
      </c>
      <c r="G26" s="82">
        <f t="shared" si="8"/>
        <v>483</v>
      </c>
      <c r="H26" s="54">
        <v>14</v>
      </c>
      <c r="I26" s="20">
        <f t="shared" si="9"/>
        <v>20</v>
      </c>
      <c r="J26" s="60"/>
      <c r="K26" s="924" t="s">
        <v>804</v>
      </c>
      <c r="L26" s="925"/>
      <c r="M26" s="925"/>
      <c r="N26" s="925"/>
      <c r="O26" s="925"/>
      <c r="P26" s="925"/>
      <c r="Q26" s="925"/>
      <c r="R26" s="925"/>
      <c r="S26" s="925"/>
      <c r="T26" s="926"/>
      <c r="V26" s="60">
        <f t="shared" si="12"/>
        <v>52264993</v>
      </c>
      <c r="W26" s="60">
        <f t="shared" si="5"/>
        <v>15</v>
      </c>
      <c r="X26" s="60">
        <f t="shared" si="10"/>
      </c>
      <c r="Y26" s="60">
        <f t="shared" si="11"/>
      </c>
    </row>
    <row r="27" spans="1:25" ht="15.75" customHeight="1" thickBot="1" thickTop="1">
      <c r="A27" s="23"/>
      <c r="B27" s="649" t="s">
        <v>810</v>
      </c>
      <c r="C27" s="706" t="s">
        <v>429</v>
      </c>
      <c r="D27" s="642"/>
      <c r="E27" s="119">
        <v>348</v>
      </c>
      <c r="F27" s="54">
        <v>131</v>
      </c>
      <c r="G27" s="82">
        <f t="shared" si="8"/>
        <v>479</v>
      </c>
      <c r="H27" s="54">
        <v>9</v>
      </c>
      <c r="I27" s="32">
        <f t="shared" si="9"/>
        <v>21</v>
      </c>
      <c r="J27" s="60"/>
      <c r="K27" s="293"/>
      <c r="O27" s="293"/>
      <c r="S27" s="300">
        <f>IF(AND(ISNUMBER(H23),ISNUMBER(N27)),SUM(H23,N27),"")</f>
      </c>
      <c r="T27" s="301">
        <f>IF(Y28&gt;0,Y28,"")</f>
      </c>
      <c r="V27" s="60">
        <f t="shared" si="12"/>
        <v>51755995</v>
      </c>
      <c r="W27" s="60">
        <f t="shared" si="5"/>
        <v>16</v>
      </c>
      <c r="X27" s="60">
        <f t="shared" si="10"/>
      </c>
      <c r="Y27" s="60">
        <f t="shared" si="11"/>
      </c>
    </row>
    <row r="28" spans="1:29" ht="15.75" customHeight="1" thickTop="1">
      <c r="A28" s="27">
        <v>259</v>
      </c>
      <c r="B28" s="692" t="s">
        <v>423</v>
      </c>
      <c r="C28" s="693" t="s">
        <v>101</v>
      </c>
      <c r="D28" s="306"/>
      <c r="E28" s="161">
        <v>166</v>
      </c>
      <c r="F28" s="111">
        <v>69</v>
      </c>
      <c r="G28" s="163">
        <f t="shared" si="8"/>
        <v>235</v>
      </c>
      <c r="H28" s="111">
        <v>9</v>
      </c>
      <c r="I28" s="132">
        <f t="shared" si="9"/>
        <v>22</v>
      </c>
      <c r="J28" s="291"/>
      <c r="K28" s="910" t="s">
        <v>811</v>
      </c>
      <c r="L28" s="911"/>
      <c r="M28" s="911"/>
      <c r="N28" s="911"/>
      <c r="O28" s="911"/>
      <c r="P28" s="911"/>
      <c r="Q28" s="911"/>
      <c r="R28" s="911"/>
      <c r="S28" s="911"/>
      <c r="T28" s="912"/>
      <c r="V28" s="60">
        <f t="shared" si="12"/>
        <v>51566992</v>
      </c>
      <c r="W28" s="60">
        <f t="shared" si="5"/>
        <v>17</v>
      </c>
      <c r="X28" s="60">
        <f t="shared" si="10"/>
      </c>
      <c r="Y28" s="60">
        <f t="shared" si="11"/>
      </c>
      <c r="AA28" s="908" t="s">
        <v>264</v>
      </c>
      <c r="AB28" s="909"/>
      <c r="AC28" s="909"/>
    </row>
    <row r="29" spans="10:29" ht="15.75" customHeight="1">
      <c r="J29" s="291"/>
      <c r="K29" s="913"/>
      <c r="L29" s="914"/>
      <c r="M29" s="914"/>
      <c r="N29" s="914"/>
      <c r="O29" s="914"/>
      <c r="P29" s="914"/>
      <c r="Q29" s="914"/>
      <c r="R29" s="914"/>
      <c r="S29" s="914"/>
      <c r="T29" s="915"/>
      <c r="V29" s="60">
        <f t="shared" si="12"/>
        <v>50056996</v>
      </c>
      <c r="W29" s="60">
        <f t="shared" si="5"/>
        <v>18</v>
      </c>
      <c r="X29" s="60">
        <f t="shared" si="10"/>
      </c>
      <c r="Y29" s="60">
        <f t="shared" si="11"/>
      </c>
      <c r="AA29" s="908" t="s">
        <v>265</v>
      </c>
      <c r="AB29" s="909"/>
      <c r="AC29" s="909"/>
    </row>
    <row r="30" spans="10:29" s="61" customFormat="1" ht="15.75" customHeight="1">
      <c r="J30" s="291"/>
      <c r="K30" s="913" t="s">
        <v>813</v>
      </c>
      <c r="L30" s="916"/>
      <c r="M30" s="916"/>
      <c r="N30" s="916"/>
      <c r="O30" s="916"/>
      <c r="P30" s="916"/>
      <c r="Q30" s="916"/>
      <c r="R30" s="916"/>
      <c r="S30" s="916"/>
      <c r="T30" s="917"/>
      <c r="U30" s="60"/>
      <c r="V30" s="60">
        <f t="shared" si="12"/>
        <v>49232993</v>
      </c>
      <c r="W30" s="60">
        <f t="shared" si="5"/>
        <v>19</v>
      </c>
      <c r="X30" s="60">
        <f t="shared" si="10"/>
      </c>
      <c r="Y30" s="60">
        <f t="shared" si="11"/>
      </c>
      <c r="AA30" s="908" t="s">
        <v>266</v>
      </c>
      <c r="AB30" s="909"/>
      <c r="AC30" s="909"/>
    </row>
    <row r="31" spans="11:29" ht="15.75" customHeight="1" thickBot="1">
      <c r="K31" s="918"/>
      <c r="L31" s="919"/>
      <c r="M31" s="919"/>
      <c r="N31" s="919"/>
      <c r="O31" s="919"/>
      <c r="P31" s="919"/>
      <c r="Q31" s="919"/>
      <c r="R31" s="919"/>
      <c r="S31" s="919"/>
      <c r="T31" s="920"/>
      <c r="V31" s="60">
        <f t="shared" si="12"/>
        <v>48438986</v>
      </c>
      <c r="W31" s="60">
        <f t="shared" si="5"/>
        <v>20</v>
      </c>
      <c r="X31" s="60">
        <f t="shared" si="10"/>
      </c>
      <c r="Y31" s="60">
        <f t="shared" si="11"/>
      </c>
      <c r="AA31" s="394" t="s">
        <v>267</v>
      </c>
      <c r="AC31" s="65"/>
    </row>
    <row r="32" spans="19:29" ht="15.75" customHeight="1" thickTop="1">
      <c r="S32" s="60"/>
      <c r="T32" s="60"/>
      <c r="V32" s="60">
        <f t="shared" si="12"/>
        <v>48030991</v>
      </c>
      <c r="W32" s="60">
        <f t="shared" si="5"/>
        <v>21</v>
      </c>
      <c r="X32" s="60">
        <f t="shared" si="10"/>
      </c>
      <c r="Y32" s="60">
        <f t="shared" si="11"/>
      </c>
      <c r="AA32" s="394" t="s">
        <v>268</v>
      </c>
      <c r="AB32" s="126"/>
      <c r="AC32" s="62"/>
    </row>
    <row r="33" spans="1:29" ht="15.75" customHeight="1">
      <c r="A33" s="23">
        <v>249</v>
      </c>
      <c r="B33" s="636" t="s">
        <v>673</v>
      </c>
      <c r="C33" s="637" t="s">
        <v>674</v>
      </c>
      <c r="D33" s="231">
        <v>0.4131944444444444</v>
      </c>
      <c r="E33" s="641" t="s">
        <v>768</v>
      </c>
      <c r="F33" s="425"/>
      <c r="G33" s="409">
        <f aca="true" t="shared" si="13" ref="G33:G39">IF(SUM(E34,F33)&gt;0,SUM(E34,F33),"")</f>
      </c>
      <c r="H33" s="425"/>
      <c r="I33" s="429">
        <f aca="true" t="shared" si="14" ref="I33:I39">IF(W34&gt;0,W34,"")</f>
      </c>
      <c r="K33" s="316"/>
      <c r="L33" s="62"/>
      <c r="M33" s="126"/>
      <c r="N33" s="126"/>
      <c r="O33" s="62"/>
      <c r="S33" s="62"/>
      <c r="T33" s="62"/>
      <c r="V33" s="60">
        <f t="shared" si="12"/>
        <v>23568991</v>
      </c>
      <c r="W33" s="60">
        <f t="shared" si="5"/>
        <v>22</v>
      </c>
      <c r="X33" s="60">
        <f t="shared" si="10"/>
      </c>
      <c r="Y33" s="60">
        <f t="shared" si="11"/>
      </c>
      <c r="AA33" s="394" t="s">
        <v>221</v>
      </c>
      <c r="AB33" s="65"/>
      <c r="AC33" s="65"/>
    </row>
    <row r="34" spans="1:29" ht="15.75" customHeight="1">
      <c r="A34" s="23">
        <v>250</v>
      </c>
      <c r="B34" s="462" t="s">
        <v>456</v>
      </c>
      <c r="C34" s="463" t="s">
        <v>282</v>
      </c>
      <c r="D34" s="231"/>
      <c r="E34" s="347" t="s">
        <v>768</v>
      </c>
      <c r="F34" s="54"/>
      <c r="G34" s="82">
        <f t="shared" si="13"/>
      </c>
      <c r="H34" s="54"/>
      <c r="I34" s="32">
        <f t="shared" si="14"/>
      </c>
      <c r="V34" s="60">
        <f aca="true" t="shared" si="15" ref="V34:V40">IF(SUM(G33)&gt;0,100000*G33+1000*F33-H33,"")</f>
      </c>
      <c r="W34" s="60">
        <f aca="true" t="shared" si="16" ref="W34:W40">IF(SUM(G33)&gt;0,RANK(V34,$V$7:$V$40,0),"")</f>
      </c>
      <c r="X34" s="60">
        <f>IF(AND(SUM(AB34)&gt;0,ISNUMBER(S35)),100000*AC34+1000*AB34-S35,"")</f>
      </c>
      <c r="Y34" s="60">
        <f>IF(AND(SUM(AB34)&gt;0,ISNUMBER(S35)),RANK(X34,$X$7:$X$30,0),"")</f>
      </c>
      <c r="AA34" s="391" t="s">
        <v>222</v>
      </c>
      <c r="AB34" s="65"/>
      <c r="AC34" s="65"/>
    </row>
    <row r="35" spans="1:29" ht="15.75" customHeight="1">
      <c r="A35" s="23">
        <v>251</v>
      </c>
      <c r="B35" s="462" t="s">
        <v>457</v>
      </c>
      <c r="C35" s="463" t="s">
        <v>455</v>
      </c>
      <c r="D35" s="232"/>
      <c r="E35" s="347" t="s">
        <v>768</v>
      </c>
      <c r="F35" s="54"/>
      <c r="G35" s="82">
        <f t="shared" si="13"/>
      </c>
      <c r="H35" s="54"/>
      <c r="I35" s="32">
        <f t="shared" si="14"/>
      </c>
      <c r="V35" s="60">
        <f t="shared" si="15"/>
      </c>
      <c r="W35" s="60">
        <f t="shared" si="16"/>
      </c>
      <c r="X35" s="60">
        <f>IF(AND(SUM(AB35)&gt;0,ISNUMBER(S36)),100000*AC35+1000*AB35-S36,"")</f>
      </c>
      <c r="Y35" s="60">
        <f>IF(AND(SUM(AB35)&gt;0,ISNUMBER(S36)),RANK(X35,$X$7:$X$30,0),"")</f>
      </c>
      <c r="AA35" s="391" t="s">
        <v>223</v>
      </c>
      <c r="AB35" s="65"/>
      <c r="AC35" s="65"/>
    </row>
    <row r="36" spans="1:29" ht="15.75" customHeight="1">
      <c r="A36" s="23">
        <v>255</v>
      </c>
      <c r="B36" s="462" t="s">
        <v>502</v>
      </c>
      <c r="C36" s="463" t="s">
        <v>503</v>
      </c>
      <c r="D36" s="231"/>
      <c r="E36" s="347" t="s">
        <v>768</v>
      </c>
      <c r="F36" s="54"/>
      <c r="G36" s="82">
        <f t="shared" si="13"/>
      </c>
      <c r="H36" s="54"/>
      <c r="I36" s="32">
        <f t="shared" si="14"/>
      </c>
      <c r="V36" s="60">
        <f t="shared" si="15"/>
      </c>
      <c r="W36" s="60">
        <f t="shared" si="16"/>
      </c>
      <c r="X36" s="60">
        <f>IF(AND(SUM(AB36)&gt;0,ISNUMBER(S37)),100000*AC36+1000*AB36-S37,"")</f>
      </c>
      <c r="Y36" s="60">
        <f>IF(AND(SUM(AB36)&gt;0,ISNUMBER(S37)),RANK(X36,$X$7:$X$30,0),"")</f>
      </c>
      <c r="AA36" s="391" t="s">
        <v>224</v>
      </c>
      <c r="AB36" s="65"/>
      <c r="AC36" s="65"/>
    </row>
    <row r="37" spans="1:29" ht="15.75" customHeight="1">
      <c r="A37" s="23">
        <v>256</v>
      </c>
      <c r="B37" s="462" t="s">
        <v>371</v>
      </c>
      <c r="C37" s="463" t="s">
        <v>346</v>
      </c>
      <c r="D37" s="231"/>
      <c r="E37" s="347" t="s">
        <v>768</v>
      </c>
      <c r="F37" s="54"/>
      <c r="G37" s="82">
        <f t="shared" si="13"/>
      </c>
      <c r="H37" s="54"/>
      <c r="I37" s="32">
        <f t="shared" si="14"/>
      </c>
      <c r="V37" s="60">
        <f t="shared" si="15"/>
      </c>
      <c r="W37" s="60">
        <f t="shared" si="16"/>
      </c>
      <c r="X37" s="60">
        <f>IF(AND(SUM(AB37)&gt;0,ISNUMBER(S38)),100000*AC37+1000*AB37-S38,"")</f>
      </c>
      <c r="Y37" s="60">
        <f>IF(AND(SUM(AB37)&gt;0,ISNUMBER(S38)),RANK(X37,$X$7:$X$30,0),"")</f>
      </c>
      <c r="AA37" s="391" t="s">
        <v>269</v>
      </c>
      <c r="AB37" s="65"/>
      <c r="AC37" s="65"/>
    </row>
    <row r="38" spans="1:25" ht="15.75" customHeight="1">
      <c r="A38" s="23">
        <v>264</v>
      </c>
      <c r="B38" s="462" t="s">
        <v>370</v>
      </c>
      <c r="C38" s="463" t="s">
        <v>346</v>
      </c>
      <c r="D38" s="231"/>
      <c r="E38" s="347" t="s">
        <v>768</v>
      </c>
      <c r="F38" s="54"/>
      <c r="G38" s="82">
        <f t="shared" si="13"/>
      </c>
      <c r="H38" s="54"/>
      <c r="I38" s="32">
        <f t="shared" si="14"/>
      </c>
      <c r="V38" s="60">
        <f t="shared" si="15"/>
      </c>
      <c r="W38" s="60">
        <f t="shared" si="16"/>
      </c>
      <c r="X38" s="60">
        <f>IF(AND(SUM(Q39)&gt;0,ISNUMBER(S39)),100000*R39+1000*Q39-S39,"")</f>
      </c>
      <c r="Y38" s="60">
        <f>IF(AND(SUM(Q39)&gt;0,ISNUMBER(S39)),RANK(X38,$X$7:$X$30,0),"")</f>
      </c>
    </row>
    <row r="39" spans="1:25" ht="15.75" customHeight="1">
      <c r="A39" s="23">
        <v>270</v>
      </c>
      <c r="B39" s="462" t="s">
        <v>458</v>
      </c>
      <c r="C39" s="463" t="s">
        <v>447</v>
      </c>
      <c r="D39" s="233"/>
      <c r="E39" s="347" t="s">
        <v>768</v>
      </c>
      <c r="F39" s="54"/>
      <c r="G39" s="82">
        <f t="shared" si="13"/>
      </c>
      <c r="H39" s="54"/>
      <c r="I39" s="32">
        <f t="shared" si="14"/>
      </c>
      <c r="V39" s="60">
        <f t="shared" si="15"/>
      </c>
      <c r="W39" s="60">
        <f t="shared" si="16"/>
      </c>
      <c r="X39" s="60">
        <f>IF(AND(SUM(Q40)&gt;0,ISNUMBER(S40)),100000*R40+1000*Q40-S40,"")</f>
      </c>
      <c r="Y39" s="60">
        <f>IF(AND(SUM(Q40)&gt;0,ISNUMBER(S40)),RANK(X39,$X$7:$X$30,0),"")</f>
      </c>
    </row>
    <row r="40" spans="1:25" ht="15.75" customHeight="1">
      <c r="A40" s="27">
        <v>271</v>
      </c>
      <c r="B40" s="640" t="s">
        <v>633</v>
      </c>
      <c r="C40" s="485" t="s">
        <v>634</v>
      </c>
      <c r="D40" s="306"/>
      <c r="E40" s="383" t="s">
        <v>770</v>
      </c>
      <c r="F40" s="162"/>
      <c r="G40" s="163"/>
      <c r="H40" s="162"/>
      <c r="I40" s="132"/>
      <c r="V40" s="60">
        <f t="shared" si="15"/>
      </c>
      <c r="W40" s="60">
        <f t="shared" si="16"/>
      </c>
      <c r="X40" s="60" t="e">
        <f>IF(AND(SUM(#REF!)&gt;0,ISNUMBER(#REF!)),100000*#REF!+1000*#REF!-#REF!,"")</f>
        <v>#REF!</v>
      </c>
      <c r="Y40" s="60" t="e">
        <f>IF(AND(SUM(#REF!)&gt;0,ISNUMBER(#REF!)),RANK(X40,$X$7:$X$30,0),"")</f>
        <v>#REF!</v>
      </c>
    </row>
    <row r="41" spans="1:9" ht="15.75" customHeight="1">
      <c r="A41" s="18">
        <v>253</v>
      </c>
      <c r="B41" s="443" t="s">
        <v>705</v>
      </c>
      <c r="C41" s="671" t="s">
        <v>325</v>
      </c>
      <c r="D41" s="707">
        <v>0.4513888888888889</v>
      </c>
      <c r="E41" s="716" t="s">
        <v>815</v>
      </c>
      <c r="F41" s="425"/>
      <c r="G41" s="409"/>
      <c r="H41" s="425"/>
      <c r="I41" s="429">
        <f>IF(W7&gt;0,W7,"")</f>
      </c>
    </row>
    <row r="42" spans="1:9" ht="15.75" customHeight="1">
      <c r="A42" s="23">
        <v>266</v>
      </c>
      <c r="B42" s="424" t="s">
        <v>703</v>
      </c>
      <c r="C42" s="374" t="s">
        <v>704</v>
      </c>
      <c r="D42" s="648"/>
      <c r="E42" s="696" t="s">
        <v>815</v>
      </c>
      <c r="F42" s="70"/>
      <c r="G42" s="82">
        <f>IF(SUM(E42,F42)&gt;0,SUM(E42,F42),"")</f>
      </c>
      <c r="H42" s="54"/>
      <c r="I42" s="32">
        <f>IF(W9&gt;0,W9,"")</f>
      </c>
    </row>
    <row r="43" spans="1:9" ht="15.75" customHeight="1">
      <c r="A43" s="23">
        <v>268</v>
      </c>
      <c r="B43" s="421" t="s">
        <v>637</v>
      </c>
      <c r="C43" s="374" t="s">
        <v>325</v>
      </c>
      <c r="D43" s="231"/>
      <c r="E43" s="696" t="s">
        <v>815</v>
      </c>
      <c r="F43" s="54"/>
      <c r="G43" s="82">
        <f>IF(SUM(E43,F43)&gt;0,SUM(E43,F43),"")</f>
      </c>
      <c r="H43" s="54"/>
      <c r="I43" s="32">
        <f>IF(W10&gt;0,W10,"")</f>
      </c>
    </row>
    <row r="44" spans="1:9" ht="15.75" customHeight="1">
      <c r="A44" s="27">
        <v>272</v>
      </c>
      <c r="B44" s="714" t="s">
        <v>631</v>
      </c>
      <c r="C44" s="467" t="s">
        <v>632</v>
      </c>
      <c r="D44" s="306"/>
      <c r="E44" s="715" t="s">
        <v>815</v>
      </c>
      <c r="F44" s="162"/>
      <c r="G44" s="163">
        <f>IF(SUM(E44,F44)&gt;0,SUM(E44,F44),"")</f>
      </c>
      <c r="H44" s="162"/>
      <c r="I44" s="132">
        <f>IF(W11&gt;0,W11,"")</f>
      </c>
    </row>
    <row r="45" spans="1:9" ht="15.75" customHeight="1">
      <c r="A45" s="644"/>
      <c r="B45" s="471"/>
      <c r="C45" s="472"/>
      <c r="D45" s="263"/>
      <c r="E45" s="699"/>
      <c r="F45" s="436"/>
      <c r="G45" s="639"/>
      <c r="H45" s="436"/>
      <c r="I45" s="638"/>
    </row>
    <row r="46" spans="1:9" ht="15.75" customHeight="1">
      <c r="A46" s="60"/>
      <c r="B46" s="439" t="s">
        <v>713</v>
      </c>
      <c r="C46" s="439"/>
      <c r="D46" s="60"/>
      <c r="E46" s="60"/>
      <c r="F46" s="436"/>
      <c r="G46" s="639"/>
      <c r="H46" s="436"/>
      <c r="I46" s="638"/>
    </row>
    <row r="47" spans="1:9" ht="15.75" customHeight="1">
      <c r="A47" s="60"/>
      <c r="B47" s="439" t="s">
        <v>670</v>
      </c>
      <c r="C47" s="439"/>
      <c r="D47" s="60"/>
      <c r="E47" s="60"/>
      <c r="F47" s="436"/>
      <c r="G47" s="639"/>
      <c r="H47" s="436"/>
      <c r="I47" s="638"/>
    </row>
    <row r="48" spans="1:9" ht="15.75" customHeight="1" thickBot="1">
      <c r="A48" s="60"/>
      <c r="B48" s="439"/>
      <c r="C48" s="439"/>
      <c r="D48" s="60"/>
      <c r="E48" s="60"/>
      <c r="F48" s="436"/>
      <c r="G48" s="639"/>
      <c r="H48" s="436"/>
      <c r="I48" s="638"/>
    </row>
    <row r="49" spans="1:9" ht="15.75" customHeight="1" thickBot="1" thickTop="1">
      <c r="A49" s="60"/>
      <c r="B49" s="441" t="s">
        <v>806</v>
      </c>
      <c r="C49" s="442" t="s">
        <v>812</v>
      </c>
      <c r="D49" s="60"/>
      <c r="E49" s="60"/>
      <c r="F49" s="436"/>
      <c r="G49" s="639"/>
      <c r="H49" s="436"/>
      <c r="I49" s="638"/>
    </row>
    <row r="50" ht="15.75" customHeight="1" thickTop="1"/>
    <row r="51" spans="4:5" ht="12.75">
      <c r="D51" s="126"/>
      <c r="E51" s="126"/>
    </row>
  </sheetData>
  <sheetProtection/>
  <mergeCells count="9">
    <mergeCell ref="AA29:AC29"/>
    <mergeCell ref="AA30:AC30"/>
    <mergeCell ref="K28:T29"/>
    <mergeCell ref="K30:T31"/>
    <mergeCell ref="A1:T1"/>
    <mergeCell ref="AA28:AC28"/>
    <mergeCell ref="K21:R21"/>
    <mergeCell ref="K25:T25"/>
    <mergeCell ref="K26:T26"/>
  </mergeCells>
  <conditionalFormatting sqref="E7:E23 H41:H44 F41:F44 N7:N13 K7:L9 K16:L16 N16 K11:L13 K10 E45 E25:E28 E33:E37 F7:F28 F33:F35 H7:H28 H33:H38">
    <cfRule type="cellIs" priority="139" dxfId="10" operator="equal" stopIfTrue="1">
      <formula>""</formula>
    </cfRule>
  </conditionalFormatting>
  <conditionalFormatting sqref="T21:T22 T17 T7:T14">
    <cfRule type="cellIs" priority="126" dxfId="76" operator="between" stopIfTrue="1">
      <formula>1</formula>
      <formula>3</formula>
    </cfRule>
    <cfRule type="cellIs" priority="127" dxfId="0" operator="between" stopIfTrue="1">
      <formula>4</formula>
      <formula>6</formula>
    </cfRule>
  </conditionalFormatting>
  <conditionalFormatting sqref="S21:S22 S16:S17 S7:S14">
    <cfRule type="cellIs" priority="128" dxfId="2" operator="equal" stopIfTrue="1">
      <formula>0</formula>
    </cfRule>
  </conditionalFormatting>
  <conditionalFormatting sqref="R22 R17">
    <cfRule type="cellIs" priority="129" dxfId="2" operator="greaterThanOrEqual" stopIfTrue="1">
      <formula>900</formula>
    </cfRule>
    <cfRule type="cellIs" priority="130" dxfId="1" operator="greaterThanOrEqual" stopIfTrue="1">
      <formula>800</formula>
    </cfRule>
  </conditionalFormatting>
  <conditionalFormatting sqref="Q22 Q17">
    <cfRule type="cellIs" priority="131" dxfId="2" operator="greaterThanOrEqual" stopIfTrue="1">
      <formula>300</formula>
    </cfRule>
    <cfRule type="cellIs" priority="132" dxfId="1" operator="greaterThanOrEqual" stopIfTrue="1">
      <formula>250</formula>
    </cfRule>
  </conditionalFormatting>
  <conditionalFormatting sqref="P22 P17">
    <cfRule type="cellIs" priority="133" dxfId="2" operator="greaterThanOrEqual" stopIfTrue="1">
      <formula>600</formula>
    </cfRule>
    <cfRule type="cellIs" priority="134" dxfId="1" operator="greaterThanOrEqual" stopIfTrue="1">
      <formula>550</formula>
    </cfRule>
  </conditionalFormatting>
  <conditionalFormatting sqref="E7:E23 E45 E25:E28 E33:E37">
    <cfRule type="cellIs" priority="123" dxfId="0" operator="lessThan" stopIfTrue="1">
      <formula>360</formula>
    </cfRule>
    <cfRule type="cellIs" priority="124" dxfId="12" operator="between" stopIfTrue="1">
      <formula>360</formula>
      <formula>399</formula>
    </cfRule>
    <cfRule type="cellIs" priority="125" dxfId="11" operator="greaterThanOrEqual" stopIfTrue="1">
      <formula>400</formula>
    </cfRule>
  </conditionalFormatting>
  <conditionalFormatting sqref="E38">
    <cfRule type="cellIs" priority="118" dxfId="10" operator="equal" stopIfTrue="1">
      <formula>""</formula>
    </cfRule>
  </conditionalFormatting>
  <conditionalFormatting sqref="E38">
    <cfRule type="cellIs" priority="119" dxfId="0" operator="lessThan" stopIfTrue="1">
      <formula>360</formula>
    </cfRule>
    <cfRule type="cellIs" priority="120" dxfId="12" operator="between" stopIfTrue="1">
      <formula>360</formula>
      <formula>399</formula>
    </cfRule>
    <cfRule type="cellIs" priority="121" dxfId="11" operator="greaterThanOrEqual" stopIfTrue="1">
      <formula>400</formula>
    </cfRule>
  </conditionalFormatting>
  <conditionalFormatting sqref="F24:F28 F33:F35">
    <cfRule type="cellIs" priority="116" dxfId="2" operator="greaterThanOrEqual" stopIfTrue="1">
      <formula>150</formula>
    </cfRule>
    <cfRule type="cellIs" priority="117" dxfId="1" operator="greaterThanOrEqual" stopIfTrue="1">
      <formula>125</formula>
    </cfRule>
  </conditionalFormatting>
  <conditionalFormatting sqref="F7:F23 F41:F44 H41:H44 H7:H28 H33:H38">
    <cfRule type="cellIs" priority="113" dxfId="0" operator="lessThan" stopIfTrue="1">
      <formula>140</formula>
    </cfRule>
    <cfRule type="cellIs" priority="114" dxfId="1" operator="between" stopIfTrue="1">
      <formula>140</formula>
      <formula>199</formula>
    </cfRule>
    <cfRule type="cellIs" priority="115" dxfId="2" operator="greaterThanOrEqual" stopIfTrue="1">
      <formula>200</formula>
    </cfRule>
  </conditionalFormatting>
  <conditionalFormatting sqref="F36:F38">
    <cfRule type="cellIs" priority="109" dxfId="0" operator="lessThan" stopIfTrue="1">
      <formula>140</formula>
    </cfRule>
    <cfRule type="cellIs" priority="110" dxfId="1" operator="between" stopIfTrue="1">
      <formula>140</formula>
      <formula>199</formula>
    </cfRule>
    <cfRule type="cellIs" priority="111" dxfId="2" operator="greaterThanOrEqual" stopIfTrue="1">
      <formula>200</formula>
    </cfRule>
  </conditionalFormatting>
  <conditionalFormatting sqref="F36:F38">
    <cfRule type="cellIs" priority="108" dxfId="10" operator="equal" stopIfTrue="1">
      <formula>""</formula>
    </cfRule>
  </conditionalFormatting>
  <conditionalFormatting sqref="F40">
    <cfRule type="cellIs" priority="71" dxfId="0" operator="lessThan" stopIfTrue="1">
      <formula>140</formula>
    </cfRule>
    <cfRule type="cellIs" priority="72" dxfId="1" operator="between" stopIfTrue="1">
      <formula>140</formula>
      <formula>199</formula>
    </cfRule>
    <cfRule type="cellIs" priority="73" dxfId="2" operator="greaterThanOrEqual" stopIfTrue="1">
      <formula>200</formula>
    </cfRule>
  </conditionalFormatting>
  <conditionalFormatting sqref="F40">
    <cfRule type="cellIs" priority="70" dxfId="10" operator="equal" stopIfTrue="1">
      <formula>""</formula>
    </cfRule>
  </conditionalFormatting>
  <conditionalFormatting sqref="I7:I28 I33:I38 I41:I49">
    <cfRule type="cellIs" priority="181" dxfId="1" operator="between" stopIfTrue="1">
      <formula>1</formula>
      <formula>8</formula>
    </cfRule>
    <cfRule type="cellIs" priority="182" dxfId="0" operator="greaterThanOrEqual" stopIfTrue="1">
      <formula>9</formula>
    </cfRule>
  </conditionalFormatting>
  <conditionalFormatting sqref="N9 N13">
    <cfRule type="cellIs" priority="183" dxfId="2" operator="equal" stopIfTrue="1">
      <formula>0</formula>
    </cfRule>
    <cfRule type="cellIs" priority="184" dxfId="1" operator="equal" stopIfTrue="1">
      <formula>1</formula>
    </cfRule>
    <cfRule type="cellIs" priority="185" dxfId="130" operator="greaterThan" stopIfTrue="1">
      <formula>1</formula>
    </cfRule>
  </conditionalFormatting>
  <conditionalFormatting sqref="S20 S24 S27 N7:N13 N16">
    <cfRule type="cellIs" priority="186" dxfId="2" operator="equal" stopIfTrue="1">
      <formula>0</formula>
    </cfRule>
  </conditionalFormatting>
  <conditionalFormatting sqref="R20 R24">
    <cfRule type="cellIs" priority="187" dxfId="2" operator="greaterThanOrEqual" stopIfTrue="1">
      <formula>900</formula>
    </cfRule>
    <cfRule type="cellIs" priority="188" dxfId="1" operator="greaterThanOrEqual" stopIfTrue="1">
      <formula>800</formula>
    </cfRule>
  </conditionalFormatting>
  <conditionalFormatting sqref="Q20 Q24">
    <cfRule type="cellIs" priority="189" dxfId="2" operator="greaterThanOrEqual" stopIfTrue="1">
      <formula>300</formula>
    </cfRule>
    <cfRule type="cellIs" priority="190" dxfId="1" operator="greaterThanOrEqual" stopIfTrue="1">
      <formula>250</formula>
    </cfRule>
  </conditionalFormatting>
  <conditionalFormatting sqref="P20 P24">
    <cfRule type="cellIs" priority="191" dxfId="2" operator="greaterThanOrEqual" stopIfTrue="1">
      <formula>600</formula>
    </cfRule>
    <cfRule type="cellIs" priority="192" dxfId="1" operator="greaterThanOrEqual" stopIfTrue="1">
      <formula>550</formula>
    </cfRule>
  </conditionalFormatting>
  <conditionalFormatting sqref="T20 T24 T27">
    <cfRule type="cellIs" priority="179" dxfId="76" operator="between" stopIfTrue="1">
      <formula>1</formula>
      <formula>3</formula>
    </cfRule>
    <cfRule type="cellIs" priority="180" dxfId="0" operator="between" stopIfTrue="1">
      <formula>4</formula>
      <formula>6</formula>
    </cfRule>
  </conditionalFormatting>
  <conditionalFormatting sqref="G41:G44 G7:G28 G33:G38">
    <cfRule type="cellIs" priority="176" dxfId="0" operator="lessThan" stopIfTrue="1">
      <formula>500</formula>
    </cfRule>
    <cfRule type="cellIs" priority="177" dxfId="1" operator="between" stopIfTrue="1">
      <formula>501</formula>
      <formula>549</formula>
    </cfRule>
    <cfRule type="cellIs" priority="178" dxfId="2" operator="greaterThanOrEqual" stopIfTrue="1">
      <formula>550</formula>
    </cfRule>
  </conditionalFormatting>
  <conditionalFormatting sqref="M7:M13 M16">
    <cfRule type="cellIs" priority="170" dxfId="0" operator="lessThan" stopIfTrue="1">
      <formula>500</formula>
    </cfRule>
    <cfRule type="cellIs" priority="171" dxfId="1" operator="between" stopIfTrue="1">
      <formula>501</formula>
      <formula>549</formula>
    </cfRule>
    <cfRule type="cellIs" priority="172" dxfId="2" operator="greaterThanOrEqual" stopIfTrue="1">
      <formula>550</formula>
    </cfRule>
  </conditionalFormatting>
  <conditionalFormatting sqref="L7:L9 L16 L11:L13">
    <cfRule type="cellIs" priority="173" dxfId="0" operator="lessThan" stopIfTrue="1">
      <formula>140</formula>
    </cfRule>
    <cfRule type="cellIs" priority="174" dxfId="1" operator="between" stopIfTrue="1">
      <formula>140</formula>
      <formula>199</formula>
    </cfRule>
    <cfRule type="cellIs" priority="175" dxfId="2" operator="greaterThanOrEqual" stopIfTrue="1">
      <formula>200</formula>
    </cfRule>
  </conditionalFormatting>
  <conditionalFormatting sqref="K7:K13 K16">
    <cfRule type="cellIs" priority="167" dxfId="0" operator="lessThan" stopIfTrue="1">
      <formula>360</formula>
    </cfRule>
    <cfRule type="cellIs" priority="168" dxfId="12" operator="between" stopIfTrue="1">
      <formula>360</formula>
      <formula>399</formula>
    </cfRule>
    <cfRule type="cellIs" priority="169" dxfId="11" operator="greaterThanOrEqual" stopIfTrue="1">
      <formula>400</formula>
    </cfRule>
  </conditionalFormatting>
  <conditionalFormatting sqref="Q7:Q16">
    <cfRule type="cellIs" priority="163" dxfId="2" operator="greaterThanOrEqual" stopIfTrue="1">
      <formula>400</formula>
    </cfRule>
    <cfRule type="cellIs" priority="164" dxfId="1" operator="between" stopIfTrue="1">
      <formula>280</formula>
      <formula>399</formula>
    </cfRule>
  </conditionalFormatting>
  <conditionalFormatting sqref="Q7:Q16">
    <cfRule type="cellIs" priority="159" dxfId="0" operator="lessThan" stopIfTrue="1">
      <formula>280</formula>
    </cfRule>
  </conditionalFormatting>
  <conditionalFormatting sqref="R7:R16">
    <cfRule type="cellIs" priority="143" dxfId="2" operator="greaterThanOrEqual" stopIfTrue="1">
      <formula>1100</formula>
    </cfRule>
    <cfRule type="cellIs" priority="144" dxfId="1" operator="between" stopIfTrue="1">
      <formula>1000</formula>
      <formula>1099</formula>
    </cfRule>
  </conditionalFormatting>
  <conditionalFormatting sqref="R7:R16">
    <cfRule type="cellIs" priority="140" dxfId="0" operator="lessThan" stopIfTrue="1">
      <formula>1000</formula>
    </cfRule>
  </conditionalFormatting>
  <conditionalFormatting sqref="H39">
    <cfRule type="cellIs" priority="98" dxfId="10" operator="equal" stopIfTrue="1">
      <formula>""</formula>
    </cfRule>
  </conditionalFormatting>
  <conditionalFormatting sqref="E39">
    <cfRule type="cellIs" priority="94" dxfId="10" operator="equal" stopIfTrue="1">
      <formula>""</formula>
    </cfRule>
  </conditionalFormatting>
  <conditionalFormatting sqref="E39">
    <cfRule type="cellIs" priority="95" dxfId="0" operator="lessThan" stopIfTrue="1">
      <formula>360</formula>
    </cfRule>
    <cfRule type="cellIs" priority="96" dxfId="12" operator="between" stopIfTrue="1">
      <formula>360</formula>
      <formula>399</formula>
    </cfRule>
    <cfRule type="cellIs" priority="97" dxfId="11" operator="greaterThanOrEqual" stopIfTrue="1">
      <formula>400</formula>
    </cfRule>
  </conditionalFormatting>
  <conditionalFormatting sqref="H39">
    <cfRule type="cellIs" priority="91" dxfId="0" operator="lessThan" stopIfTrue="1">
      <formula>140</formula>
    </cfRule>
    <cfRule type="cellIs" priority="92" dxfId="1" operator="between" stopIfTrue="1">
      <formula>140</formula>
      <formula>199</formula>
    </cfRule>
    <cfRule type="cellIs" priority="93" dxfId="2" operator="greaterThanOrEqual" stopIfTrue="1">
      <formula>200</formula>
    </cfRule>
  </conditionalFormatting>
  <conditionalFormatting sqref="F39">
    <cfRule type="cellIs" priority="88" dxfId="0" operator="lessThan" stopIfTrue="1">
      <formula>140</formula>
    </cfRule>
    <cfRule type="cellIs" priority="89" dxfId="1" operator="between" stopIfTrue="1">
      <formula>140</formula>
      <formula>199</formula>
    </cfRule>
    <cfRule type="cellIs" priority="90" dxfId="2" operator="greaterThanOrEqual" stopIfTrue="1">
      <formula>200</formula>
    </cfRule>
  </conditionalFormatting>
  <conditionalFormatting sqref="F39">
    <cfRule type="cellIs" priority="87" dxfId="10" operator="equal" stopIfTrue="1">
      <formula>""</formula>
    </cfRule>
  </conditionalFormatting>
  <conditionalFormatting sqref="I39">
    <cfRule type="cellIs" priority="102" dxfId="1" operator="between" stopIfTrue="1">
      <formula>1</formula>
      <formula>8</formula>
    </cfRule>
    <cfRule type="cellIs" priority="103" dxfId="0" operator="greaterThanOrEqual" stopIfTrue="1">
      <formula>9</formula>
    </cfRule>
  </conditionalFormatting>
  <conditionalFormatting sqref="G39">
    <cfRule type="cellIs" priority="99" dxfId="0" operator="lessThan" stopIfTrue="1">
      <formula>500</formula>
    </cfRule>
    <cfRule type="cellIs" priority="100" dxfId="1" operator="between" stopIfTrue="1">
      <formula>501</formula>
      <formula>549</formula>
    </cfRule>
    <cfRule type="cellIs" priority="101" dxfId="2" operator="greaterThanOrEqual" stopIfTrue="1">
      <formula>550</formula>
    </cfRule>
  </conditionalFormatting>
  <conditionalFormatting sqref="H40">
    <cfRule type="cellIs" priority="81" dxfId="10" operator="equal" stopIfTrue="1">
      <formula>""</formula>
    </cfRule>
  </conditionalFormatting>
  <conditionalFormatting sqref="E40">
    <cfRule type="cellIs" priority="77" dxfId="10" operator="equal" stopIfTrue="1">
      <formula>""</formula>
    </cfRule>
  </conditionalFormatting>
  <conditionalFormatting sqref="E40">
    <cfRule type="cellIs" priority="78" dxfId="0" operator="lessThan" stopIfTrue="1">
      <formula>360</formula>
    </cfRule>
    <cfRule type="cellIs" priority="79" dxfId="12" operator="between" stopIfTrue="1">
      <formula>360</formula>
      <formula>399</formula>
    </cfRule>
    <cfRule type="cellIs" priority="80" dxfId="11" operator="greaterThanOrEqual" stopIfTrue="1">
      <formula>400</formula>
    </cfRule>
  </conditionalFormatting>
  <conditionalFormatting sqref="H40">
    <cfRule type="cellIs" priority="74" dxfId="0" operator="lessThan" stopIfTrue="1">
      <formula>140</formula>
    </cfRule>
    <cfRule type="cellIs" priority="75" dxfId="1" operator="between" stopIfTrue="1">
      <formula>140</formula>
      <formula>199</formula>
    </cfRule>
    <cfRule type="cellIs" priority="76" dxfId="2" operator="greaterThanOrEqual" stopIfTrue="1">
      <formula>200</formula>
    </cfRule>
  </conditionalFormatting>
  <conditionalFormatting sqref="I40">
    <cfRule type="cellIs" priority="85" dxfId="1" operator="between" stopIfTrue="1">
      <formula>1</formula>
      <formula>8</formula>
    </cfRule>
    <cfRule type="cellIs" priority="86" dxfId="0" operator="greaterThanOrEqual" stopIfTrue="1">
      <formula>9</formula>
    </cfRule>
  </conditionalFormatting>
  <conditionalFormatting sqref="G40">
    <cfRule type="cellIs" priority="82" dxfId="0" operator="lessThan" stopIfTrue="1">
      <formula>500</formula>
    </cfRule>
    <cfRule type="cellIs" priority="83" dxfId="1" operator="between" stopIfTrue="1">
      <formula>501</formula>
      <formula>549</formula>
    </cfRule>
    <cfRule type="cellIs" priority="84" dxfId="2" operator="greaterThanOrEqual" stopIfTrue="1">
      <formula>550</formula>
    </cfRule>
  </conditionalFormatting>
  <conditionalFormatting sqref="N14 K14:L14">
    <cfRule type="cellIs" priority="50" dxfId="10" operator="equal" stopIfTrue="1">
      <formula>""</formula>
    </cfRule>
  </conditionalFormatting>
  <conditionalFormatting sqref="T15:T16">
    <cfRule type="cellIs" priority="47" dxfId="76" operator="between" stopIfTrue="1">
      <formula>1</formula>
      <formula>3</formula>
    </cfRule>
    <cfRule type="cellIs" priority="48" dxfId="0" operator="between" stopIfTrue="1">
      <formula>4</formula>
      <formula>6</formula>
    </cfRule>
  </conditionalFormatting>
  <conditionalFormatting sqref="N14">
    <cfRule type="cellIs" priority="69" dxfId="2" operator="equal" stopIfTrue="1">
      <formula>0</formula>
    </cfRule>
  </conditionalFormatting>
  <conditionalFormatting sqref="M14">
    <cfRule type="cellIs" priority="63" dxfId="0" operator="lessThan" stopIfTrue="1">
      <formula>500</formula>
    </cfRule>
    <cfRule type="cellIs" priority="64" dxfId="1" operator="between" stopIfTrue="1">
      <formula>501</formula>
      <formula>549</formula>
    </cfRule>
    <cfRule type="cellIs" priority="65" dxfId="2" operator="greaterThanOrEqual" stopIfTrue="1">
      <formula>550</formula>
    </cfRule>
  </conditionalFormatting>
  <conditionalFormatting sqref="L14">
    <cfRule type="cellIs" priority="66" dxfId="0" operator="lessThan" stopIfTrue="1">
      <formula>140</formula>
    </cfRule>
    <cfRule type="cellIs" priority="67" dxfId="1" operator="between" stopIfTrue="1">
      <formula>140</formula>
      <formula>199</formula>
    </cfRule>
    <cfRule type="cellIs" priority="68" dxfId="2" operator="greaterThanOrEqual" stopIfTrue="1">
      <formula>200</formula>
    </cfRule>
  </conditionalFormatting>
  <conditionalFormatting sqref="K14">
    <cfRule type="cellIs" priority="60" dxfId="0" operator="lessThan" stopIfTrue="1">
      <formula>360</formula>
    </cfRule>
    <cfRule type="cellIs" priority="61" dxfId="12" operator="between" stopIfTrue="1">
      <formula>360</formula>
      <formula>399</formula>
    </cfRule>
    <cfRule type="cellIs" priority="62" dxfId="11" operator="greaterThanOrEqual" stopIfTrue="1">
      <formula>400</formula>
    </cfRule>
  </conditionalFormatting>
  <conditionalFormatting sqref="N15 K15">
    <cfRule type="cellIs" priority="27" dxfId="10" operator="equal" stopIfTrue="1">
      <formula>""</formula>
    </cfRule>
  </conditionalFormatting>
  <conditionalFormatting sqref="S15">
    <cfRule type="cellIs" priority="26" dxfId="2" operator="equal" stopIfTrue="1">
      <formula>0</formula>
    </cfRule>
  </conditionalFormatting>
  <conditionalFormatting sqref="N15">
    <cfRule type="cellIs" priority="46" dxfId="2" operator="equal" stopIfTrue="1">
      <formula>0</formula>
    </cfRule>
  </conditionalFormatting>
  <conditionalFormatting sqref="M15">
    <cfRule type="cellIs" priority="40" dxfId="0" operator="lessThan" stopIfTrue="1">
      <formula>500</formula>
    </cfRule>
    <cfRule type="cellIs" priority="41" dxfId="1" operator="between" stopIfTrue="1">
      <formula>501</formula>
      <formula>549</formula>
    </cfRule>
    <cfRule type="cellIs" priority="42" dxfId="2" operator="greaterThanOrEqual" stopIfTrue="1">
      <formula>550</formula>
    </cfRule>
  </conditionalFormatting>
  <conditionalFormatting sqref="K15">
    <cfRule type="cellIs" priority="37" dxfId="0" operator="lessThan" stopIfTrue="1">
      <formula>360</formula>
    </cfRule>
    <cfRule type="cellIs" priority="38" dxfId="12" operator="between" stopIfTrue="1">
      <formula>360</formula>
      <formula>399</formula>
    </cfRule>
    <cfRule type="cellIs" priority="39" dxfId="11" operator="greaterThanOrEqual" stopIfTrue="1">
      <formula>400</formula>
    </cfRule>
  </conditionalFormatting>
  <conditionalFormatting sqref="P7:P10">
    <cfRule type="cellIs" priority="20" dxfId="10" operator="equal" stopIfTrue="1">
      <formula>""</formula>
    </cfRule>
  </conditionalFormatting>
  <conditionalFormatting sqref="P7:P10">
    <cfRule type="cellIs" priority="21" dxfId="0" operator="lessThan" stopIfTrue="1">
      <formula>360</formula>
    </cfRule>
    <cfRule type="cellIs" priority="22" dxfId="12" operator="between" stopIfTrue="1">
      <formula>360</formula>
      <formula>399</formula>
    </cfRule>
    <cfRule type="cellIs" priority="23" dxfId="11" operator="greaterThanOrEqual" stopIfTrue="1">
      <formula>400</formula>
    </cfRule>
  </conditionalFormatting>
  <conditionalFormatting sqref="P11:P13">
    <cfRule type="cellIs" priority="16" dxfId="10" operator="equal" stopIfTrue="1">
      <formula>""</formula>
    </cfRule>
  </conditionalFormatting>
  <conditionalFormatting sqref="P11:P13">
    <cfRule type="cellIs" priority="17" dxfId="0" operator="lessThan" stopIfTrue="1">
      <formula>360</formula>
    </cfRule>
    <cfRule type="cellIs" priority="18" dxfId="12" operator="between" stopIfTrue="1">
      <formula>360</formula>
      <formula>399</formula>
    </cfRule>
    <cfRule type="cellIs" priority="19" dxfId="11" operator="greaterThanOrEqual" stopIfTrue="1">
      <formula>400</formula>
    </cfRule>
  </conditionalFormatting>
  <conditionalFormatting sqref="P14">
    <cfRule type="cellIs" priority="12" dxfId="10" operator="equal" stopIfTrue="1">
      <formula>""</formula>
    </cfRule>
  </conditionalFormatting>
  <conditionalFormatting sqref="P14">
    <cfRule type="cellIs" priority="13" dxfId="0" operator="lessThan" stopIfTrue="1">
      <formula>360</formula>
    </cfRule>
    <cfRule type="cellIs" priority="14" dxfId="12" operator="between" stopIfTrue="1">
      <formula>360</formula>
      <formula>399</formula>
    </cfRule>
    <cfRule type="cellIs" priority="15" dxfId="11" operator="greaterThanOrEqual" stopIfTrue="1">
      <formula>400</formula>
    </cfRule>
  </conditionalFormatting>
  <conditionalFormatting sqref="P15">
    <cfRule type="cellIs" priority="5" dxfId="10" operator="equal" stopIfTrue="1">
      <formula>""</formula>
    </cfRule>
  </conditionalFormatting>
  <conditionalFormatting sqref="P15">
    <cfRule type="cellIs" priority="6" dxfId="0" operator="lessThan" stopIfTrue="1">
      <formula>360</formula>
    </cfRule>
    <cfRule type="cellIs" priority="7" dxfId="12" operator="between" stopIfTrue="1">
      <formula>360</formula>
      <formula>399</formula>
    </cfRule>
    <cfRule type="cellIs" priority="8" dxfId="11" operator="greaterThanOrEqual" stopIfTrue="1">
      <formula>400</formula>
    </cfRule>
  </conditionalFormatting>
  <conditionalFormatting sqref="P16">
    <cfRule type="cellIs" priority="1" dxfId="10" operator="equal" stopIfTrue="1">
      <formula>""</formula>
    </cfRule>
  </conditionalFormatting>
  <conditionalFormatting sqref="P16">
    <cfRule type="cellIs" priority="2" dxfId="0" operator="lessThan" stopIfTrue="1">
      <formula>360</formula>
    </cfRule>
    <cfRule type="cellIs" priority="3" dxfId="12" operator="between" stopIfTrue="1">
      <formula>360</formula>
      <formula>399</formula>
    </cfRule>
    <cfRule type="cellIs" priority="4" dxfId="11" operator="greaterThanOrEqual" stopIfTrue="1">
      <formula>400</formula>
    </cfRule>
  </conditionalFormatting>
  <printOptions horizontalCentered="1"/>
  <pageMargins left="0.3937007874015748" right="0.15748031496062992" top="0.11811023622047245" bottom="0.11811023622047245" header="0.3937007874015748" footer="0.5118110236220472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P23" sqref="P23"/>
    </sheetView>
  </sheetViews>
  <sheetFormatPr defaultColWidth="11.421875" defaultRowHeight="12.75"/>
  <cols>
    <col min="1" max="1" width="3.421875" style="65" customWidth="1"/>
    <col min="2" max="2" width="22.8515625" style="60" customWidth="1"/>
    <col min="3" max="3" width="20.7109375" style="60" customWidth="1"/>
    <col min="4" max="4" width="4.421875" style="65" customWidth="1"/>
    <col min="5" max="7" width="5.8515625" style="65" customWidth="1"/>
    <col min="8" max="8" width="3.8515625" style="65" customWidth="1"/>
    <col min="9" max="9" width="4.7109375" style="65" customWidth="1"/>
    <col min="10" max="10" width="0.9921875" style="65" customWidth="1"/>
    <col min="11" max="13" width="6.28125" style="65" customWidth="1"/>
    <col min="14" max="14" width="4.00390625" style="65" customWidth="1"/>
    <col min="15" max="15" width="0.9921875" style="65" customWidth="1"/>
    <col min="16" max="18" width="8.421875" style="65" customWidth="1"/>
    <col min="19" max="19" width="4.421875" style="65" customWidth="1"/>
    <col min="20" max="20" width="4.7109375" style="65" customWidth="1"/>
    <col min="21" max="21" width="6.421875" style="60" customWidth="1"/>
    <col min="22" max="22" width="11.421875" style="60" hidden="1" customWidth="1"/>
    <col min="23" max="23" width="5.7109375" style="60" hidden="1" customWidth="1"/>
    <col min="24" max="24" width="11.421875" style="60" hidden="1" customWidth="1"/>
    <col min="25" max="25" width="5.7109375" style="60" hidden="1" customWidth="1"/>
    <col min="26" max="26" width="7.7109375" style="60" hidden="1" customWidth="1"/>
    <col min="27" max="30" width="11.421875" style="60" hidden="1" customWidth="1"/>
    <col min="31" max="16384" width="11.421875" style="60" customWidth="1"/>
  </cols>
  <sheetData>
    <row r="1" spans="1:21" ht="24" customHeight="1">
      <c r="A1" s="904" t="s">
        <v>259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  <c r="Q1" s="904"/>
      <c r="R1" s="904"/>
      <c r="S1" s="904"/>
      <c r="T1" s="904"/>
      <c r="U1" s="64"/>
    </row>
    <row r="2" ht="9" customHeight="1"/>
    <row r="3" spans="1:14" s="61" customFormat="1" ht="15.75" customHeight="1">
      <c r="A3" s="3" t="s">
        <v>717</v>
      </c>
      <c r="D3" s="4" t="s">
        <v>532</v>
      </c>
      <c r="E3" s="4"/>
      <c r="F3" s="4"/>
      <c r="G3" s="4"/>
      <c r="H3" s="4"/>
      <c r="I3" s="4"/>
      <c r="J3" s="4"/>
      <c r="K3" s="3" t="s">
        <v>0</v>
      </c>
      <c r="L3" s="4"/>
      <c r="M3" s="4"/>
      <c r="N3" s="4"/>
    </row>
    <row r="4" ht="9" customHeight="1"/>
    <row r="5" spans="1:20" s="61" customFormat="1" ht="15.75" customHeight="1">
      <c r="A5" s="5" t="s">
        <v>26</v>
      </c>
      <c r="B5" s="6"/>
      <c r="C5" s="7"/>
      <c r="D5" s="8" t="s">
        <v>40</v>
      </c>
      <c r="E5" s="66"/>
      <c r="F5" s="66"/>
      <c r="G5" s="66"/>
      <c r="H5" s="66"/>
      <c r="I5" s="9"/>
      <c r="J5" s="67"/>
      <c r="K5" s="8" t="s">
        <v>41</v>
      </c>
      <c r="L5" s="66"/>
      <c r="M5" s="66"/>
      <c r="N5" s="68"/>
      <c r="O5" s="69"/>
      <c r="P5" s="8" t="s">
        <v>2</v>
      </c>
      <c r="Q5" s="66"/>
      <c r="R5" s="66"/>
      <c r="S5" s="66"/>
      <c r="T5" s="68"/>
    </row>
    <row r="6" spans="1:22" s="17" customFormat="1" ht="15.75" customHeight="1">
      <c r="A6" s="10" t="s">
        <v>3</v>
      </c>
      <c r="B6" s="11" t="s">
        <v>4</v>
      </c>
      <c r="C6" s="12" t="s">
        <v>5</v>
      </c>
      <c r="D6" s="31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">
        <v>11</v>
      </c>
      <c r="J6" s="15"/>
      <c r="K6" s="13" t="s">
        <v>7</v>
      </c>
      <c r="L6" s="13" t="s">
        <v>8</v>
      </c>
      <c r="M6" s="13" t="s">
        <v>9</v>
      </c>
      <c r="N6" s="14" t="s">
        <v>10</v>
      </c>
      <c r="O6" s="15"/>
      <c r="P6" s="16" t="s">
        <v>7</v>
      </c>
      <c r="Q6" s="13" t="s">
        <v>12</v>
      </c>
      <c r="R6" s="13" t="s">
        <v>13</v>
      </c>
      <c r="S6" s="13" t="s">
        <v>10</v>
      </c>
      <c r="T6" s="14" t="s">
        <v>14</v>
      </c>
      <c r="V6" s="61" t="s">
        <v>23</v>
      </c>
    </row>
    <row r="7" spans="1:26" s="61" customFormat="1" ht="15.75" customHeight="1">
      <c r="A7" s="18">
        <v>300</v>
      </c>
      <c r="B7" s="394" t="s">
        <v>543</v>
      </c>
      <c r="C7" s="701" t="s">
        <v>328</v>
      </c>
      <c r="D7" s="228"/>
      <c r="E7" s="81">
        <v>364</v>
      </c>
      <c r="F7" s="654">
        <v>192</v>
      </c>
      <c r="G7" s="655">
        <f aca="true" t="shared" si="0" ref="G7:G16">IF(SUM(E7,F7)&gt;0,SUM(E7,F7),"")</f>
        <v>556</v>
      </c>
      <c r="H7" s="47">
        <v>9</v>
      </c>
      <c r="I7" s="32">
        <f aca="true" t="shared" si="1" ref="I7:I14">IF(W7&gt;0,W7,"")</f>
        <v>1</v>
      </c>
      <c r="J7" s="71"/>
      <c r="K7" s="81">
        <v>328</v>
      </c>
      <c r="L7" s="54">
        <v>193</v>
      </c>
      <c r="M7" s="82">
        <f aca="true" t="shared" si="2" ref="M7:M14">IF(SUM(K7,L7)&gt;0,SUM(K7,L7),"")</f>
        <v>521</v>
      </c>
      <c r="N7" s="47">
        <v>10</v>
      </c>
      <c r="O7" s="24"/>
      <c r="P7" s="72">
        <f aca="true" t="shared" si="3" ref="P7:S11">IF(AND(ISNUMBER(E7),ISNUMBER(K7)),SUM(E7,K7),"")</f>
        <v>692</v>
      </c>
      <c r="Q7" s="73">
        <f t="shared" si="3"/>
        <v>385</v>
      </c>
      <c r="R7" s="46">
        <f t="shared" si="3"/>
        <v>1077</v>
      </c>
      <c r="S7" s="129">
        <f t="shared" si="3"/>
        <v>19</v>
      </c>
      <c r="T7" s="382">
        <f aca="true" t="shared" si="4" ref="T7:T14">IF(Y7&gt;0,Y7,"")</f>
        <v>1</v>
      </c>
      <c r="U7" s="778" t="s">
        <v>814</v>
      </c>
      <c r="V7" s="60">
        <f>IF(SUM(G7)&gt;0,100000*G7+1000*F7-H7,"")</f>
        <v>55791991</v>
      </c>
      <c r="W7" s="60">
        <f aca="true" t="shared" si="5" ref="W7:W32">IF(SUM(G7)&gt;0,RANK(V7,$V$7:$V$38,0),"")</f>
        <v>1</v>
      </c>
      <c r="X7" s="60">
        <f>IF(AND(SUM(Q7)&gt;0,ISNUMBER(S7)),100000*R7+1000*Q7-S7,"")</f>
        <v>108084981</v>
      </c>
      <c r="Y7" s="60">
        <f aca="true" t="shared" si="6" ref="Y7:Y14">IF(AND(SUM(Q7)&gt;0,ISNUMBER(S7)),RANK(X7,$X$7:$X$38,0),"")</f>
        <v>1</v>
      </c>
      <c r="Z7" s="351"/>
    </row>
    <row r="8" spans="1:26" ht="15.75" customHeight="1">
      <c r="A8" s="23">
        <v>298</v>
      </c>
      <c r="B8" s="394" t="s">
        <v>712</v>
      </c>
      <c r="C8" s="374" t="s">
        <v>544</v>
      </c>
      <c r="D8" s="231"/>
      <c r="E8" s="81">
        <v>367</v>
      </c>
      <c r="F8" s="654">
        <v>181</v>
      </c>
      <c r="G8" s="655">
        <f t="shared" si="0"/>
        <v>548</v>
      </c>
      <c r="H8" s="47">
        <v>8</v>
      </c>
      <c r="I8" s="32">
        <f t="shared" si="1"/>
        <v>3</v>
      </c>
      <c r="J8" s="71"/>
      <c r="K8" s="81">
        <v>364</v>
      </c>
      <c r="L8" s="54">
        <v>163</v>
      </c>
      <c r="M8" s="160">
        <f t="shared" si="2"/>
        <v>527</v>
      </c>
      <c r="N8" s="47">
        <v>7</v>
      </c>
      <c r="O8" s="24"/>
      <c r="P8" s="75">
        <f t="shared" si="3"/>
        <v>731</v>
      </c>
      <c r="Q8" s="164">
        <f t="shared" si="3"/>
        <v>344</v>
      </c>
      <c r="R8" s="33">
        <f t="shared" si="3"/>
        <v>1075</v>
      </c>
      <c r="S8" s="129">
        <f t="shared" si="3"/>
        <v>15</v>
      </c>
      <c r="T8" s="34">
        <f t="shared" si="4"/>
        <v>2</v>
      </c>
      <c r="U8" s="60" t="s">
        <v>950</v>
      </c>
      <c r="V8" s="60">
        <f>IF(SUM(G8)&gt;0,100000*G8+1000*F8-H8,"")</f>
        <v>54980992</v>
      </c>
      <c r="W8" s="60">
        <f t="shared" si="5"/>
        <v>3</v>
      </c>
      <c r="X8" s="60">
        <f>IF(AND(SUM(Q8)&gt;0,ISNUMBER(S8)),100000*R8+1000*Q8-S8,"")</f>
        <v>107843985</v>
      </c>
      <c r="Y8" s="60">
        <f t="shared" si="6"/>
        <v>2</v>
      </c>
      <c r="Z8" s="351"/>
    </row>
    <row r="9" spans="1:26" ht="15.75" customHeight="1">
      <c r="A9" s="23">
        <v>304</v>
      </c>
      <c r="B9" s="723" t="s">
        <v>275</v>
      </c>
      <c r="C9" s="381" t="s">
        <v>183</v>
      </c>
      <c r="D9" s="231"/>
      <c r="E9" s="81">
        <v>363</v>
      </c>
      <c r="F9" s="654">
        <v>185</v>
      </c>
      <c r="G9" s="655">
        <f t="shared" si="0"/>
        <v>548</v>
      </c>
      <c r="H9" s="47">
        <v>9</v>
      </c>
      <c r="I9" s="32">
        <f t="shared" si="1"/>
        <v>2</v>
      </c>
      <c r="J9" s="71"/>
      <c r="K9" s="81">
        <v>350</v>
      </c>
      <c r="L9" s="54">
        <v>166</v>
      </c>
      <c r="M9" s="82">
        <f t="shared" si="2"/>
        <v>516</v>
      </c>
      <c r="N9" s="47">
        <v>7</v>
      </c>
      <c r="O9" s="71"/>
      <c r="P9" s="75">
        <f t="shared" si="3"/>
        <v>713</v>
      </c>
      <c r="Q9" s="164">
        <f t="shared" si="3"/>
        <v>351</v>
      </c>
      <c r="R9" s="33">
        <f t="shared" si="3"/>
        <v>1064</v>
      </c>
      <c r="S9" s="129">
        <f t="shared" si="3"/>
        <v>16</v>
      </c>
      <c r="T9" s="34">
        <f t="shared" si="4"/>
        <v>3</v>
      </c>
      <c r="U9" s="801" t="s">
        <v>951</v>
      </c>
      <c r="V9" s="60">
        <f aca="true" t="shared" si="7" ref="V9:V32">IF(SUM(G9)&gt;0,100000*G9+1000*F9-H9,"")</f>
        <v>54984991</v>
      </c>
      <c r="W9" s="60">
        <f t="shared" si="5"/>
        <v>2</v>
      </c>
      <c r="X9" s="60">
        <f aca="true" t="shared" si="8" ref="X9:X38">IF(AND(SUM(Q9)&gt;0,ISNUMBER(S9)),100000*R9+1000*Q9-S9,"")</f>
        <v>106750984</v>
      </c>
      <c r="Y9" s="60">
        <f t="shared" si="6"/>
        <v>3</v>
      </c>
      <c r="Z9" s="62"/>
    </row>
    <row r="10" spans="1:26" ht="15.75" customHeight="1">
      <c r="A10" s="23">
        <v>295</v>
      </c>
      <c r="B10" s="394" t="s">
        <v>538</v>
      </c>
      <c r="C10" s="374" t="s">
        <v>178</v>
      </c>
      <c r="D10" s="231">
        <v>0.53125</v>
      </c>
      <c r="E10" s="81">
        <v>380</v>
      </c>
      <c r="F10" s="654">
        <v>145</v>
      </c>
      <c r="G10" s="655">
        <f t="shared" si="0"/>
        <v>525</v>
      </c>
      <c r="H10" s="48">
        <v>9</v>
      </c>
      <c r="I10" s="32">
        <f t="shared" si="1"/>
        <v>5</v>
      </c>
      <c r="J10" s="74"/>
      <c r="K10" s="81">
        <v>368</v>
      </c>
      <c r="L10" s="54">
        <v>165</v>
      </c>
      <c r="M10" s="82">
        <f t="shared" si="2"/>
        <v>533</v>
      </c>
      <c r="N10" s="47">
        <v>10</v>
      </c>
      <c r="O10" s="74"/>
      <c r="P10" s="75">
        <f t="shared" si="3"/>
        <v>748</v>
      </c>
      <c r="Q10" s="164">
        <f t="shared" si="3"/>
        <v>310</v>
      </c>
      <c r="R10" s="33">
        <f t="shared" si="3"/>
        <v>1058</v>
      </c>
      <c r="S10" s="129">
        <f t="shared" si="3"/>
        <v>19</v>
      </c>
      <c r="T10" s="34">
        <f t="shared" si="4"/>
        <v>4</v>
      </c>
      <c r="U10" s="800" t="s">
        <v>814</v>
      </c>
      <c r="V10" s="60">
        <f t="shared" si="7"/>
        <v>52644991</v>
      </c>
      <c r="W10" s="60">
        <f t="shared" si="5"/>
        <v>5</v>
      </c>
      <c r="X10" s="60">
        <f t="shared" si="8"/>
        <v>106109981</v>
      </c>
      <c r="Y10" s="60">
        <f t="shared" si="6"/>
        <v>4</v>
      </c>
      <c r="Z10" s="62"/>
    </row>
    <row r="11" spans="1:26" ht="15.75" customHeight="1">
      <c r="A11" s="23">
        <v>293</v>
      </c>
      <c r="B11" s="470" t="s">
        <v>550</v>
      </c>
      <c r="C11" s="448" t="s">
        <v>551</v>
      </c>
      <c r="D11" s="231">
        <v>0.5694444444444444</v>
      </c>
      <c r="E11" s="81">
        <v>348</v>
      </c>
      <c r="F11" s="654">
        <v>165</v>
      </c>
      <c r="G11" s="655">
        <f t="shared" si="0"/>
        <v>513</v>
      </c>
      <c r="H11" s="47">
        <v>11</v>
      </c>
      <c r="I11" s="32">
        <f t="shared" si="1"/>
        <v>8</v>
      </c>
      <c r="J11" s="71"/>
      <c r="K11" s="81">
        <v>356</v>
      </c>
      <c r="L11" s="54">
        <v>162</v>
      </c>
      <c r="M11" s="82">
        <f t="shared" si="2"/>
        <v>518</v>
      </c>
      <c r="N11" s="19">
        <v>2</v>
      </c>
      <c r="O11" s="24"/>
      <c r="P11" s="75">
        <f t="shared" si="3"/>
        <v>704</v>
      </c>
      <c r="Q11" s="164">
        <f t="shared" si="3"/>
        <v>327</v>
      </c>
      <c r="R11" s="33">
        <f t="shared" si="3"/>
        <v>1031</v>
      </c>
      <c r="S11" s="21">
        <f t="shared" si="3"/>
        <v>13</v>
      </c>
      <c r="T11" s="34">
        <f t="shared" si="4"/>
        <v>5</v>
      </c>
      <c r="V11" s="60">
        <f t="shared" si="7"/>
        <v>51464989</v>
      </c>
      <c r="W11" s="60">
        <f t="shared" si="5"/>
        <v>8</v>
      </c>
      <c r="X11" s="60">
        <f t="shared" si="8"/>
        <v>103426987</v>
      </c>
      <c r="Y11" s="60">
        <f t="shared" si="6"/>
        <v>5</v>
      </c>
      <c r="Z11" s="62"/>
    </row>
    <row r="12" spans="1:26" ht="15.75" customHeight="1">
      <c r="A12" s="23">
        <v>302</v>
      </c>
      <c r="B12" s="702" t="s">
        <v>203</v>
      </c>
      <c r="C12" s="381" t="s">
        <v>99</v>
      </c>
      <c r="D12" s="231"/>
      <c r="E12" s="81">
        <v>339</v>
      </c>
      <c r="F12" s="654">
        <v>187</v>
      </c>
      <c r="G12" s="655">
        <f t="shared" si="0"/>
        <v>526</v>
      </c>
      <c r="H12" s="47">
        <v>7</v>
      </c>
      <c r="I12" s="32">
        <f t="shared" si="1"/>
        <v>4</v>
      </c>
      <c r="J12" s="71"/>
      <c r="K12" s="81">
        <v>333</v>
      </c>
      <c r="L12" s="54">
        <v>170</v>
      </c>
      <c r="M12" s="82">
        <f t="shared" si="2"/>
        <v>503</v>
      </c>
      <c r="N12" s="47">
        <v>6</v>
      </c>
      <c r="O12" s="24"/>
      <c r="P12" s="75">
        <f>IF(AND(ISNUMBER(E10),ISNUMBER(K12)),SUM(E10,K12),"")</f>
        <v>713</v>
      </c>
      <c r="Q12" s="164">
        <f aca="true" t="shared" si="9" ref="Q12:S14">IF(AND(ISNUMBER(F12),ISNUMBER(L12)),SUM(F12,L12),"")</f>
        <v>357</v>
      </c>
      <c r="R12" s="33">
        <f t="shared" si="9"/>
        <v>1029</v>
      </c>
      <c r="S12" s="129">
        <f t="shared" si="9"/>
        <v>13</v>
      </c>
      <c r="T12" s="34">
        <f t="shared" si="4"/>
        <v>6</v>
      </c>
      <c r="V12" s="60">
        <f t="shared" si="7"/>
        <v>52786993</v>
      </c>
      <c r="W12" s="60">
        <f t="shared" si="5"/>
        <v>4</v>
      </c>
      <c r="X12" s="60">
        <f t="shared" si="8"/>
        <v>103256987</v>
      </c>
      <c r="Y12" s="60">
        <f t="shared" si="6"/>
        <v>6</v>
      </c>
      <c r="Z12" s="296"/>
    </row>
    <row r="13" spans="1:25" ht="15.75" customHeight="1">
      <c r="A13" s="23">
        <v>282</v>
      </c>
      <c r="B13" s="394" t="s">
        <v>642</v>
      </c>
      <c r="C13" s="657" t="s">
        <v>189</v>
      </c>
      <c r="D13" s="232"/>
      <c r="E13" s="81">
        <v>366</v>
      </c>
      <c r="F13" s="654">
        <v>157</v>
      </c>
      <c r="G13" s="655">
        <f t="shared" si="0"/>
        <v>523</v>
      </c>
      <c r="H13" s="47">
        <v>17</v>
      </c>
      <c r="I13" s="32">
        <f t="shared" si="1"/>
        <v>6</v>
      </c>
      <c r="J13" s="71"/>
      <c r="K13" s="81">
        <v>351</v>
      </c>
      <c r="L13" s="54">
        <v>139</v>
      </c>
      <c r="M13" s="82">
        <f t="shared" si="2"/>
        <v>490</v>
      </c>
      <c r="N13" s="47">
        <v>13</v>
      </c>
      <c r="O13" s="71"/>
      <c r="P13" s="75">
        <f>IF(AND(ISNUMBER(E11),ISNUMBER(K13)),SUM(E11,K13),"")</f>
        <v>699</v>
      </c>
      <c r="Q13" s="89">
        <f t="shared" si="9"/>
        <v>296</v>
      </c>
      <c r="R13" s="46">
        <f t="shared" si="9"/>
        <v>1013</v>
      </c>
      <c r="S13" s="129">
        <f t="shared" si="9"/>
        <v>30</v>
      </c>
      <c r="T13" s="22">
        <f t="shared" si="4"/>
        <v>7</v>
      </c>
      <c r="V13" s="60">
        <f t="shared" si="7"/>
        <v>52456983</v>
      </c>
      <c r="W13" s="60">
        <f t="shared" si="5"/>
        <v>6</v>
      </c>
      <c r="X13" s="60">
        <f t="shared" si="8"/>
        <v>101595970</v>
      </c>
      <c r="Y13" s="60">
        <f t="shared" si="6"/>
        <v>7</v>
      </c>
    </row>
    <row r="14" spans="1:25" ht="15.75" customHeight="1">
      <c r="A14" s="23">
        <v>284</v>
      </c>
      <c r="B14" s="394" t="s">
        <v>540</v>
      </c>
      <c r="C14" s="374" t="s">
        <v>183</v>
      </c>
      <c r="D14" s="231"/>
      <c r="E14" s="81">
        <v>367</v>
      </c>
      <c r="F14" s="654">
        <v>156</v>
      </c>
      <c r="G14" s="655">
        <f t="shared" si="0"/>
        <v>523</v>
      </c>
      <c r="H14" s="47">
        <v>12</v>
      </c>
      <c r="I14" s="32">
        <f t="shared" si="1"/>
        <v>7</v>
      </c>
      <c r="J14" s="71"/>
      <c r="K14" s="161">
        <v>345</v>
      </c>
      <c r="L14" s="162">
        <v>143</v>
      </c>
      <c r="M14" s="163">
        <f t="shared" si="2"/>
        <v>488</v>
      </c>
      <c r="N14" s="28">
        <v>11</v>
      </c>
      <c r="O14" s="297"/>
      <c r="P14" s="76">
        <f>IF(AND(ISNUMBER(E14),ISNUMBER(K14)),SUM(E14,K14),"")</f>
        <v>712</v>
      </c>
      <c r="Q14" s="77">
        <f t="shared" si="9"/>
        <v>299</v>
      </c>
      <c r="R14" s="46">
        <f t="shared" si="9"/>
        <v>1011</v>
      </c>
      <c r="S14" s="30">
        <f t="shared" si="9"/>
        <v>23</v>
      </c>
      <c r="T14" s="295">
        <f t="shared" si="4"/>
        <v>8</v>
      </c>
      <c r="V14" s="60">
        <f t="shared" si="7"/>
        <v>52455988</v>
      </c>
      <c r="W14" s="60">
        <f t="shared" si="5"/>
        <v>7</v>
      </c>
      <c r="X14" s="60">
        <f t="shared" si="8"/>
        <v>101398977</v>
      </c>
      <c r="Y14" s="60">
        <f t="shared" si="6"/>
        <v>8</v>
      </c>
    </row>
    <row r="15" spans="1:29" ht="15.75" customHeight="1">
      <c r="A15" s="23">
        <v>292</v>
      </c>
      <c r="B15" s="394" t="s">
        <v>555</v>
      </c>
      <c r="C15" s="374" t="s">
        <v>429</v>
      </c>
      <c r="D15" s="648"/>
      <c r="E15" s="81">
        <v>353</v>
      </c>
      <c r="F15" s="654">
        <v>158</v>
      </c>
      <c r="G15" s="655">
        <f t="shared" si="0"/>
        <v>511</v>
      </c>
      <c r="H15" s="47">
        <v>10</v>
      </c>
      <c r="I15" s="32">
        <f aca="true" t="shared" si="10" ref="I15:I32">IF(W15&gt;0,W15,"")</f>
        <v>9</v>
      </c>
      <c r="J15" s="291"/>
      <c r="K15" s="293"/>
      <c r="O15" s="298"/>
      <c r="P15" s="309"/>
      <c r="Q15" s="309"/>
      <c r="R15" s="310"/>
      <c r="S15" s="311"/>
      <c r="T15" s="312"/>
      <c r="V15" s="60">
        <f t="shared" si="7"/>
        <v>51257990</v>
      </c>
      <c r="W15" s="60">
        <f t="shared" si="5"/>
        <v>9</v>
      </c>
      <c r="X15" s="60">
        <f t="shared" si="8"/>
      </c>
      <c r="Y15" s="60">
        <f aca="true" t="shared" si="11" ref="Y15:Y38">IF(AND(SUM(Q15)&gt;0,ISNUMBER(S15)),RANK(X15,$X$7:$X$28,0),"")</f>
      </c>
      <c r="AB15" s="244"/>
      <c r="AC15" s="244"/>
    </row>
    <row r="16" spans="1:25" ht="15.75" customHeight="1">
      <c r="A16" s="23">
        <v>289</v>
      </c>
      <c r="B16" s="394" t="s">
        <v>541</v>
      </c>
      <c r="C16" s="374" t="s">
        <v>184</v>
      </c>
      <c r="D16" s="231">
        <v>0.4895833333333333</v>
      </c>
      <c r="E16" s="81">
        <v>346</v>
      </c>
      <c r="F16" s="654">
        <v>158</v>
      </c>
      <c r="G16" s="655">
        <f t="shared" si="0"/>
        <v>504</v>
      </c>
      <c r="H16" s="47">
        <v>10</v>
      </c>
      <c r="I16" s="32">
        <f t="shared" si="10"/>
        <v>10</v>
      </c>
      <c r="J16" s="291"/>
      <c r="K16" s="398" t="s">
        <v>467</v>
      </c>
      <c r="L16" s="401"/>
      <c r="M16" s="401"/>
      <c r="N16" s="401"/>
      <c r="O16" s="401"/>
      <c r="P16" s="401"/>
      <c r="Q16" s="401"/>
      <c r="R16" s="401"/>
      <c r="S16" s="401"/>
      <c r="T16" s="401"/>
      <c r="V16" s="60">
        <f t="shared" si="7"/>
        <v>50557990</v>
      </c>
      <c r="W16" s="60">
        <f t="shared" si="5"/>
        <v>10</v>
      </c>
      <c r="X16" s="60">
        <f t="shared" si="8"/>
      </c>
      <c r="Y16" s="60">
        <f t="shared" si="11"/>
      </c>
    </row>
    <row r="17" spans="1:25" ht="15.75" customHeight="1">
      <c r="A17" s="23">
        <v>305</v>
      </c>
      <c r="B17" s="703" t="s">
        <v>716</v>
      </c>
      <c r="C17" s="658" t="s">
        <v>314</v>
      </c>
      <c r="D17" s="231"/>
      <c r="E17" s="81">
        <v>349</v>
      </c>
      <c r="F17" s="654">
        <v>154</v>
      </c>
      <c r="G17" s="655">
        <v>503</v>
      </c>
      <c r="H17" s="47">
        <v>8</v>
      </c>
      <c r="I17" s="20">
        <f t="shared" si="10"/>
        <v>11</v>
      </c>
      <c r="J17" s="291"/>
      <c r="K17" s="399" t="s">
        <v>465</v>
      </c>
      <c r="L17" s="400"/>
      <c r="M17" s="400"/>
      <c r="N17" s="400"/>
      <c r="O17" s="400"/>
      <c r="P17" s="400"/>
      <c r="Q17" s="400"/>
      <c r="R17" s="400"/>
      <c r="S17" s="400"/>
      <c r="T17" s="399"/>
      <c r="V17" s="60">
        <f t="shared" si="7"/>
        <v>50453992</v>
      </c>
      <c r="W17" s="60">
        <f t="shared" si="5"/>
        <v>11</v>
      </c>
      <c r="X17" s="60">
        <f t="shared" si="8"/>
      </c>
      <c r="Y17" s="60">
        <f t="shared" si="11"/>
      </c>
    </row>
    <row r="18" spans="1:25" ht="15.75" customHeight="1">
      <c r="A18" s="23">
        <v>303</v>
      </c>
      <c r="B18" s="702" t="s">
        <v>179</v>
      </c>
      <c r="C18" s="381" t="s">
        <v>180</v>
      </c>
      <c r="D18" s="231">
        <v>0.607638888888889</v>
      </c>
      <c r="E18" s="81">
        <v>349</v>
      </c>
      <c r="F18" s="654">
        <v>148</v>
      </c>
      <c r="G18" s="655">
        <v>497</v>
      </c>
      <c r="H18" s="47">
        <v>9</v>
      </c>
      <c r="I18" s="32">
        <f t="shared" si="10"/>
        <v>12</v>
      </c>
      <c r="J18" s="291"/>
      <c r="K18" s="293"/>
      <c r="O18" s="26"/>
      <c r="P18" s="69"/>
      <c r="Q18" s="69"/>
      <c r="R18" s="313"/>
      <c r="S18" s="314"/>
      <c r="T18" s="315"/>
      <c r="V18" s="60">
        <f t="shared" si="7"/>
        <v>49847991</v>
      </c>
      <c r="W18" s="60">
        <f t="shared" si="5"/>
        <v>12</v>
      </c>
      <c r="X18" s="60">
        <f t="shared" si="8"/>
      </c>
      <c r="Y18" s="60">
        <f t="shared" si="11"/>
      </c>
    </row>
    <row r="19" spans="1:25" ht="15.75" customHeight="1">
      <c r="A19" s="23">
        <v>285</v>
      </c>
      <c r="B19" s="394" t="s">
        <v>552</v>
      </c>
      <c r="C19" s="374" t="s">
        <v>282</v>
      </c>
      <c r="D19" s="231">
        <v>0.4513888888888889</v>
      </c>
      <c r="E19" s="81">
        <v>359</v>
      </c>
      <c r="F19" s="654">
        <v>135</v>
      </c>
      <c r="G19" s="655">
        <f aca="true" t="shared" si="12" ref="G19:G28">IF(SUM(E19,F19)&gt;0,SUM(E19,F19),"")</f>
        <v>494</v>
      </c>
      <c r="H19" s="47">
        <v>15</v>
      </c>
      <c r="I19" s="32">
        <f t="shared" si="10"/>
        <v>13</v>
      </c>
      <c r="J19" s="291"/>
      <c r="K19" s="907" t="s">
        <v>718</v>
      </c>
      <c r="L19" s="907"/>
      <c r="M19" s="907"/>
      <c r="N19" s="907"/>
      <c r="O19" s="907"/>
      <c r="P19" s="907"/>
      <c r="Q19" s="907"/>
      <c r="R19" s="907"/>
      <c r="S19" s="300">
        <f>IF(AND(ISNUMBER(H19),ISNUMBER(N19)),SUM(H19,N19),"")</f>
      </c>
      <c r="T19" s="301">
        <f>IF(Y19&gt;0,Y19,"")</f>
      </c>
      <c r="V19" s="60">
        <f t="shared" si="7"/>
        <v>49534985</v>
      </c>
      <c r="W19" s="60">
        <f t="shared" si="5"/>
        <v>13</v>
      </c>
      <c r="X19" s="60">
        <f t="shared" si="8"/>
      </c>
      <c r="Y19" s="60">
        <f t="shared" si="11"/>
      </c>
    </row>
    <row r="20" spans="1:25" ht="15.75" customHeight="1">
      <c r="A20" s="23">
        <v>294</v>
      </c>
      <c r="B20" s="390" t="s">
        <v>536</v>
      </c>
      <c r="C20" s="374" t="s">
        <v>537</v>
      </c>
      <c r="D20" s="491"/>
      <c r="E20" s="277">
        <v>348</v>
      </c>
      <c r="F20" s="654">
        <v>135</v>
      </c>
      <c r="G20" s="655">
        <f t="shared" si="12"/>
        <v>483</v>
      </c>
      <c r="H20" s="47">
        <v>12</v>
      </c>
      <c r="I20" s="32">
        <f t="shared" si="10"/>
        <v>14</v>
      </c>
      <c r="J20" s="291"/>
      <c r="K20" s="293"/>
      <c r="O20" s="26"/>
      <c r="P20" s="99">
        <f>IF(AND(ISNUMBER(E29),ISNUMBER(K20)),SUM(E29,K20),"")</f>
      </c>
      <c r="Q20" s="99">
        <f>IF(AND(ISNUMBER(F20),ISNUMBER(L20)),SUM(F20,L20),"")</f>
      </c>
      <c r="R20" s="299">
        <f>IF(AND(ISNUMBER(G20),ISNUMBER(M20)),SUM(G20,M20),"")</f>
      </c>
      <c r="S20" s="300">
        <f>IF(AND(ISNUMBER(H20),ISNUMBER(N20)),SUM(H20,N20),"")</f>
      </c>
      <c r="T20" s="301">
        <f>IF(Y20&gt;0,Y20,"")</f>
      </c>
      <c r="V20" s="60">
        <f t="shared" si="7"/>
        <v>48434988</v>
      </c>
      <c r="W20" s="60">
        <f t="shared" si="5"/>
        <v>14</v>
      </c>
      <c r="X20" s="60">
        <f t="shared" si="8"/>
      </c>
      <c r="Y20" s="60">
        <f t="shared" si="11"/>
      </c>
    </row>
    <row r="21" spans="1:26" ht="15.75" customHeight="1">
      <c r="A21" s="23">
        <v>286</v>
      </c>
      <c r="B21" s="394" t="s">
        <v>553</v>
      </c>
      <c r="C21" s="374" t="s">
        <v>447</v>
      </c>
      <c r="D21" s="231"/>
      <c r="E21" s="277">
        <v>352</v>
      </c>
      <c r="F21" s="654">
        <v>130</v>
      </c>
      <c r="G21" s="655">
        <f t="shared" si="12"/>
        <v>482</v>
      </c>
      <c r="H21" s="47">
        <v>22</v>
      </c>
      <c r="I21" s="32">
        <f>IF(W21&gt;0,W21,"")</f>
        <v>15</v>
      </c>
      <c r="J21" s="291"/>
      <c r="K21" s="927" t="s">
        <v>719</v>
      </c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60">
        <f t="shared" si="7"/>
        <v>48329978</v>
      </c>
      <c r="W21" s="60">
        <f t="shared" si="5"/>
        <v>15</v>
      </c>
      <c r="X21" s="60">
        <f t="shared" si="8"/>
      </c>
      <c r="Y21" s="60">
        <f t="shared" si="11"/>
      </c>
      <c r="Z21" s="62"/>
    </row>
    <row r="22" spans="1:25" ht="15.75" customHeight="1">
      <c r="A22" s="23">
        <v>291</v>
      </c>
      <c r="B22" s="391" t="s">
        <v>554</v>
      </c>
      <c r="C22" s="374" t="s">
        <v>284</v>
      </c>
      <c r="D22" s="492"/>
      <c r="E22" s="277">
        <v>339</v>
      </c>
      <c r="F22" s="654">
        <v>142</v>
      </c>
      <c r="G22" s="655">
        <f t="shared" si="12"/>
        <v>481</v>
      </c>
      <c r="H22" s="47">
        <v>18</v>
      </c>
      <c r="I22" s="20">
        <f t="shared" si="10"/>
        <v>16</v>
      </c>
      <c r="J22" s="291"/>
      <c r="K22" s="293"/>
      <c r="O22" s="26"/>
      <c r="P22" s="69"/>
      <c r="Q22" s="69"/>
      <c r="R22" s="313"/>
      <c r="S22" s="314"/>
      <c r="T22" s="315"/>
      <c r="V22" s="60">
        <f t="shared" si="7"/>
        <v>48241982</v>
      </c>
      <c r="W22" s="60">
        <f t="shared" si="5"/>
        <v>16</v>
      </c>
      <c r="X22" s="60">
        <f t="shared" si="8"/>
      </c>
      <c r="Y22" s="60">
        <f t="shared" si="11"/>
      </c>
    </row>
    <row r="23" spans="1:25" ht="15.75" customHeight="1">
      <c r="A23" s="23">
        <v>277</v>
      </c>
      <c r="B23" s="444" t="s">
        <v>676</v>
      </c>
      <c r="C23" s="419" t="s">
        <v>325</v>
      </c>
      <c r="D23" s="231">
        <v>0.375</v>
      </c>
      <c r="E23" s="81">
        <v>335</v>
      </c>
      <c r="F23" s="654">
        <v>145</v>
      </c>
      <c r="G23" s="655">
        <f t="shared" si="12"/>
        <v>480</v>
      </c>
      <c r="H23" s="47">
        <v>15</v>
      </c>
      <c r="I23" s="32">
        <f t="shared" si="10"/>
        <v>17</v>
      </c>
      <c r="J23" s="292"/>
      <c r="K23" s="293"/>
      <c r="O23" s="69"/>
      <c r="P23" s="69"/>
      <c r="Q23" s="69"/>
      <c r="R23" s="313"/>
      <c r="S23" s="314"/>
      <c r="T23" s="315"/>
      <c r="U23" s="61"/>
      <c r="V23" s="60">
        <f t="shared" si="7"/>
        <v>48144985</v>
      </c>
      <c r="W23" s="60">
        <f t="shared" si="5"/>
        <v>17</v>
      </c>
      <c r="X23" s="61">
        <f t="shared" si="8"/>
      </c>
      <c r="Y23" s="61">
        <f t="shared" si="11"/>
      </c>
    </row>
    <row r="24" spans="1:25" ht="15.75" customHeight="1">
      <c r="A24" s="23">
        <v>280</v>
      </c>
      <c r="B24" s="394" t="s">
        <v>546</v>
      </c>
      <c r="C24" s="374" t="s">
        <v>400</v>
      </c>
      <c r="D24" s="231"/>
      <c r="E24" s="81">
        <v>370</v>
      </c>
      <c r="F24" s="654">
        <v>101</v>
      </c>
      <c r="G24" s="655">
        <f t="shared" si="12"/>
        <v>471</v>
      </c>
      <c r="H24" s="47">
        <v>30</v>
      </c>
      <c r="I24" s="32">
        <f t="shared" si="10"/>
        <v>18</v>
      </c>
      <c r="J24" s="291"/>
      <c r="K24" s="293"/>
      <c r="O24" s="26"/>
      <c r="P24" s="69"/>
      <c r="Q24" s="69"/>
      <c r="R24" s="313"/>
      <c r="S24" s="314"/>
      <c r="T24" s="315"/>
      <c r="V24" s="60">
        <f t="shared" si="7"/>
        <v>47200970</v>
      </c>
      <c r="W24" s="60">
        <f t="shared" si="5"/>
        <v>18</v>
      </c>
      <c r="X24" s="60">
        <f t="shared" si="8"/>
      </c>
      <c r="Y24" s="60">
        <f t="shared" si="11"/>
      </c>
    </row>
    <row r="25" spans="1:25" ht="15.75" customHeight="1">
      <c r="A25" s="23">
        <v>287</v>
      </c>
      <c r="B25" s="390" t="s">
        <v>533</v>
      </c>
      <c r="C25" s="374" t="s">
        <v>534</v>
      </c>
      <c r="D25" s="231"/>
      <c r="E25" s="81">
        <v>332</v>
      </c>
      <c r="F25" s="654">
        <v>138</v>
      </c>
      <c r="G25" s="655">
        <f t="shared" si="12"/>
        <v>470</v>
      </c>
      <c r="H25" s="47">
        <v>15</v>
      </c>
      <c r="I25" s="20">
        <f t="shared" si="10"/>
        <v>19</v>
      </c>
      <c r="J25" s="291"/>
      <c r="K25" s="293"/>
      <c r="Q25" s="69"/>
      <c r="R25" s="313"/>
      <c r="S25" s="314"/>
      <c r="T25" s="315"/>
      <c r="V25" s="60">
        <f t="shared" si="7"/>
        <v>47137985</v>
      </c>
      <c r="W25" s="60">
        <f t="shared" si="5"/>
        <v>19</v>
      </c>
      <c r="X25" s="60">
        <f t="shared" si="8"/>
      </c>
      <c r="Y25" s="60">
        <f t="shared" si="11"/>
      </c>
    </row>
    <row r="26" spans="1:30" ht="15.75" customHeight="1">
      <c r="A26" s="23">
        <v>296</v>
      </c>
      <c r="B26" s="391" t="s">
        <v>675</v>
      </c>
      <c r="C26" s="374" t="s">
        <v>318</v>
      </c>
      <c r="D26" s="231"/>
      <c r="E26" s="81">
        <v>352</v>
      </c>
      <c r="F26" s="654">
        <v>110</v>
      </c>
      <c r="G26" s="655">
        <f t="shared" si="12"/>
        <v>462</v>
      </c>
      <c r="H26" s="47">
        <v>21</v>
      </c>
      <c r="I26" s="32">
        <f t="shared" si="10"/>
        <v>20</v>
      </c>
      <c r="J26" s="291"/>
      <c r="K26" s="293"/>
      <c r="O26" s="293"/>
      <c r="T26" s="315"/>
      <c r="V26" s="60">
        <f t="shared" si="7"/>
        <v>46309979</v>
      </c>
      <c r="W26" s="60">
        <f t="shared" si="5"/>
        <v>20</v>
      </c>
      <c r="X26" s="60">
        <f aca="true" t="shared" si="13" ref="X26:X34">IF(AND(SUM(AB26)&gt;0,ISNUMBER(AD26)),100000*AC26+1000*AB26-AD26,"")</f>
      </c>
      <c r="Y26" s="60">
        <f aca="true" t="shared" si="14" ref="Y26:Y34">IF(AND(SUM(AB26)&gt;0,ISNUMBER(AD26)),RANK(X26,$X$7:$X$28,0),"")</f>
      </c>
      <c r="AA26" s="394" t="s">
        <v>264</v>
      </c>
      <c r="AB26" s="69"/>
      <c r="AC26" s="313"/>
      <c r="AD26" s="314"/>
    </row>
    <row r="27" spans="1:30" ht="15.75" customHeight="1">
      <c r="A27" s="23">
        <v>297</v>
      </c>
      <c r="B27" s="394" t="s">
        <v>549</v>
      </c>
      <c r="C27" s="374" t="s">
        <v>101</v>
      </c>
      <c r="D27" s="231"/>
      <c r="E27" s="81">
        <v>332</v>
      </c>
      <c r="F27" s="654">
        <v>120</v>
      </c>
      <c r="G27" s="655">
        <f t="shared" si="12"/>
        <v>452</v>
      </c>
      <c r="H27" s="47">
        <v>19</v>
      </c>
      <c r="I27" s="32">
        <f t="shared" si="10"/>
        <v>21</v>
      </c>
      <c r="J27" s="291"/>
      <c r="K27" s="293"/>
      <c r="O27" s="26"/>
      <c r="T27" s="315"/>
      <c r="V27" s="60">
        <f t="shared" si="7"/>
        <v>45319981</v>
      </c>
      <c r="W27" s="60">
        <f t="shared" si="5"/>
        <v>21</v>
      </c>
      <c r="X27" s="60">
        <f t="shared" si="13"/>
      </c>
      <c r="Y27" s="60">
        <f t="shared" si="14"/>
      </c>
      <c r="AA27" s="394" t="s">
        <v>265</v>
      </c>
      <c r="AB27" s="69"/>
      <c r="AC27" s="313"/>
      <c r="AD27" s="314"/>
    </row>
    <row r="28" spans="1:30" s="61" customFormat="1" ht="15.75" customHeight="1">
      <c r="A28" s="27">
        <v>281</v>
      </c>
      <c r="B28" s="692" t="s">
        <v>547</v>
      </c>
      <c r="C28" s="467" t="s">
        <v>548</v>
      </c>
      <c r="D28" s="306">
        <v>0.4131944444444444</v>
      </c>
      <c r="E28" s="161">
        <v>334</v>
      </c>
      <c r="F28" s="667">
        <v>71</v>
      </c>
      <c r="G28" s="668">
        <f t="shared" si="12"/>
        <v>405</v>
      </c>
      <c r="H28" s="483">
        <v>27</v>
      </c>
      <c r="I28" s="132">
        <f t="shared" si="10"/>
        <v>22</v>
      </c>
      <c r="J28" s="291"/>
      <c r="K28" s="293"/>
      <c r="L28" s="65"/>
      <c r="M28" s="65"/>
      <c r="N28" s="65"/>
      <c r="O28" s="293"/>
      <c r="T28" s="315"/>
      <c r="U28" s="60"/>
      <c r="V28" s="60">
        <f t="shared" si="7"/>
        <v>40570973</v>
      </c>
      <c r="W28" s="60">
        <f t="shared" si="5"/>
        <v>22</v>
      </c>
      <c r="X28" s="60">
        <f t="shared" si="13"/>
      </c>
      <c r="Y28" s="60">
        <f t="shared" si="14"/>
      </c>
      <c r="AA28" s="394" t="s">
        <v>266</v>
      </c>
      <c r="AB28" s="69"/>
      <c r="AC28" s="313"/>
      <c r="AD28" s="314"/>
    </row>
    <row r="29" spans="1:30" ht="15.75" customHeight="1">
      <c r="A29" s="25">
        <v>290</v>
      </c>
      <c r="B29" s="391" t="s">
        <v>542</v>
      </c>
      <c r="C29" s="710" t="s">
        <v>346</v>
      </c>
      <c r="D29" s="232"/>
      <c r="E29" s="354" t="s">
        <v>777</v>
      </c>
      <c r="F29" s="425"/>
      <c r="G29" s="409"/>
      <c r="H29" s="482"/>
      <c r="I29" s="429">
        <f t="shared" si="10"/>
      </c>
      <c r="V29" s="60">
        <f t="shared" si="7"/>
      </c>
      <c r="W29" s="60">
        <f t="shared" si="5"/>
      </c>
      <c r="X29" s="60">
        <f t="shared" si="13"/>
      </c>
      <c r="Y29" s="60">
        <f t="shared" si="14"/>
      </c>
      <c r="AA29" s="394" t="s">
        <v>221</v>
      </c>
      <c r="AB29" s="65"/>
      <c r="AC29" s="65"/>
      <c r="AD29" s="419" t="s">
        <v>397</v>
      </c>
    </row>
    <row r="30" spans="1:30" ht="15.75" customHeight="1">
      <c r="A30" s="23">
        <v>299</v>
      </c>
      <c r="B30" s="447" t="s">
        <v>640</v>
      </c>
      <c r="C30" s="448" t="s">
        <v>641</v>
      </c>
      <c r="D30" s="711"/>
      <c r="E30" s="712" t="s">
        <v>775</v>
      </c>
      <c r="F30" s="54"/>
      <c r="G30" s="82"/>
      <c r="H30" s="47"/>
      <c r="I30" s="32">
        <f t="shared" si="10"/>
      </c>
      <c r="V30" s="60">
        <f t="shared" si="7"/>
      </c>
      <c r="W30" s="60">
        <f t="shared" si="5"/>
      </c>
      <c r="X30" s="60">
        <f t="shared" si="13"/>
      </c>
      <c r="Y30" s="60">
        <f t="shared" si="14"/>
      </c>
      <c r="AA30" s="391" t="s">
        <v>222</v>
      </c>
      <c r="AB30" s="65"/>
      <c r="AC30" s="65"/>
      <c r="AD30" s="419" t="s">
        <v>397</v>
      </c>
    </row>
    <row r="31" spans="1:30" ht="15.75" customHeight="1">
      <c r="A31" s="23">
        <v>283</v>
      </c>
      <c r="B31" s="447" t="s">
        <v>539</v>
      </c>
      <c r="C31" s="448" t="s">
        <v>382</v>
      </c>
      <c r="D31" s="711"/>
      <c r="E31" s="712" t="s">
        <v>775</v>
      </c>
      <c r="F31" s="54"/>
      <c r="G31" s="82"/>
      <c r="H31" s="47"/>
      <c r="I31" s="32">
        <f t="shared" si="10"/>
      </c>
      <c r="V31" s="60">
        <f t="shared" si="7"/>
      </c>
      <c r="W31" s="60">
        <f t="shared" si="5"/>
      </c>
      <c r="X31" s="60">
        <f t="shared" si="13"/>
      </c>
      <c r="Y31" s="60">
        <f t="shared" si="14"/>
      </c>
      <c r="AA31" s="391" t="s">
        <v>223</v>
      </c>
      <c r="AB31" s="65"/>
      <c r="AC31" s="65"/>
      <c r="AD31" s="65"/>
    </row>
    <row r="32" spans="1:30" ht="15.75" customHeight="1">
      <c r="A32" s="23">
        <v>278</v>
      </c>
      <c r="B32" s="636" t="s">
        <v>807</v>
      </c>
      <c r="C32" s="637" t="s">
        <v>228</v>
      </c>
      <c r="D32" s="231"/>
      <c r="E32" s="481" t="s">
        <v>789</v>
      </c>
      <c r="F32" s="425"/>
      <c r="G32" s="409"/>
      <c r="H32" s="482"/>
      <c r="I32" s="429">
        <f t="shared" si="10"/>
      </c>
      <c r="V32" s="60">
        <f t="shared" si="7"/>
      </c>
      <c r="W32" s="60">
        <f t="shared" si="5"/>
      </c>
      <c r="X32" s="60">
        <f t="shared" si="13"/>
      </c>
      <c r="Y32" s="60">
        <f t="shared" si="14"/>
      </c>
      <c r="AA32" s="391" t="s">
        <v>224</v>
      </c>
      <c r="AB32" s="65"/>
      <c r="AC32" s="65"/>
      <c r="AD32" s="419" t="s">
        <v>397</v>
      </c>
    </row>
    <row r="33" spans="1:30" ht="15.75" customHeight="1">
      <c r="A33" s="23">
        <v>279</v>
      </c>
      <c r="B33" s="447" t="s">
        <v>545</v>
      </c>
      <c r="C33" s="448" t="s">
        <v>414</v>
      </c>
      <c r="D33" s="711"/>
      <c r="E33" s="712" t="s">
        <v>789</v>
      </c>
      <c r="F33" s="54"/>
      <c r="G33" s="82"/>
      <c r="H33" s="47"/>
      <c r="I33" s="32">
        <f>IF(W33&gt;0,W33,"")</f>
      </c>
      <c r="AA33" s="391"/>
      <c r="AB33" s="65"/>
      <c r="AC33" s="65"/>
      <c r="AD33" s="419"/>
    </row>
    <row r="34" spans="1:30" ht="15.75" customHeight="1">
      <c r="A34" s="23">
        <v>288</v>
      </c>
      <c r="B34" s="447" t="s">
        <v>535</v>
      </c>
      <c r="C34" s="448" t="s">
        <v>180</v>
      </c>
      <c r="D34" s="711"/>
      <c r="E34" s="712" t="s">
        <v>775</v>
      </c>
      <c r="F34" s="54"/>
      <c r="G34" s="82"/>
      <c r="H34" s="47"/>
      <c r="I34" s="32">
        <f>IF(W34&gt;0,W34,"")</f>
      </c>
      <c r="X34" s="60">
        <f t="shared" si="13"/>
      </c>
      <c r="Y34" s="60">
        <f t="shared" si="14"/>
      </c>
      <c r="AA34" s="391" t="s">
        <v>269</v>
      </c>
      <c r="AB34" s="65"/>
      <c r="AC34" s="65"/>
      <c r="AD34" s="419" t="s">
        <v>397</v>
      </c>
    </row>
    <row r="35" spans="1:30" ht="15.75" customHeight="1">
      <c r="A35" s="27">
        <v>301</v>
      </c>
      <c r="B35" s="640" t="s">
        <v>639</v>
      </c>
      <c r="C35" s="485" t="s">
        <v>417</v>
      </c>
      <c r="D35" s="306"/>
      <c r="E35" s="713" t="s">
        <v>775</v>
      </c>
      <c r="F35" s="111"/>
      <c r="G35" s="274"/>
      <c r="H35" s="457"/>
      <c r="I35" s="458">
        <f>IF(W35&gt;0,W35,"")</f>
      </c>
      <c r="AA35" s="646"/>
      <c r="AB35" s="65"/>
      <c r="AC35" s="65"/>
      <c r="AD35" s="647"/>
    </row>
    <row r="36" spans="2:25" ht="15.75" customHeight="1">
      <c r="B36" s="439" t="s">
        <v>669</v>
      </c>
      <c r="C36" s="439"/>
      <c r="X36" s="60">
        <f t="shared" si="8"/>
      </c>
      <c r="Y36" s="60">
        <f t="shared" si="11"/>
      </c>
    </row>
    <row r="37" spans="2:25" ht="15.75" customHeight="1">
      <c r="B37" s="439" t="s">
        <v>670</v>
      </c>
      <c r="C37" s="439"/>
      <c r="X37" s="60">
        <f t="shared" si="8"/>
      </c>
      <c r="Y37" s="60">
        <f t="shared" si="11"/>
      </c>
    </row>
    <row r="38" spans="2:25" ht="15.75" customHeight="1" thickBot="1">
      <c r="B38" s="446"/>
      <c r="C38" s="264" t="s">
        <v>780</v>
      </c>
      <c r="X38" s="60">
        <f t="shared" si="8"/>
      </c>
      <c r="Y38" s="60">
        <f t="shared" si="11"/>
      </c>
    </row>
    <row r="39" spans="2:3" ht="17.25" thickBot="1" thickTop="1">
      <c r="B39" s="441" t="s">
        <v>806</v>
      </c>
      <c r="C39" s="442"/>
    </row>
  </sheetData>
  <sheetProtection/>
  <mergeCells count="3">
    <mergeCell ref="A1:T1"/>
    <mergeCell ref="K19:R19"/>
    <mergeCell ref="K21:U21"/>
  </mergeCells>
  <conditionalFormatting sqref="I7:I30 I32 I35">
    <cfRule type="cellIs" priority="137" dxfId="1" operator="between" stopIfTrue="1">
      <formula>1</formula>
      <formula>8</formula>
    </cfRule>
    <cfRule type="cellIs" priority="138" dxfId="0" operator="greaterThanOrEqual" stopIfTrue="1">
      <formula>9</formula>
    </cfRule>
  </conditionalFormatting>
  <conditionalFormatting sqref="N9 N13">
    <cfRule type="cellIs" priority="139" dxfId="2" operator="equal" stopIfTrue="1">
      <formula>0</formula>
    </cfRule>
    <cfRule type="cellIs" priority="140" dxfId="1" operator="equal" stopIfTrue="1">
      <formula>1</formula>
    </cfRule>
    <cfRule type="cellIs" priority="141" dxfId="130" operator="greaterThan" stopIfTrue="1">
      <formula>1</formula>
    </cfRule>
  </conditionalFormatting>
  <conditionalFormatting sqref="S7:S15 N7:N14 S18 AD26:AD28 S22:S25 H29:H30 H32 H35">
    <cfRule type="cellIs" priority="142" dxfId="2" operator="equal" stopIfTrue="1">
      <formula>0</formula>
    </cfRule>
  </conditionalFormatting>
  <conditionalFormatting sqref="R15 R18 AC26:AC28 R22:R25">
    <cfRule type="cellIs" priority="143" dxfId="2" operator="greaterThanOrEqual" stopIfTrue="1">
      <formula>900</formula>
    </cfRule>
    <cfRule type="cellIs" priority="144" dxfId="1" operator="greaterThanOrEqual" stopIfTrue="1">
      <formula>800</formula>
    </cfRule>
  </conditionalFormatting>
  <conditionalFormatting sqref="Q13:Q15 Q18 AB26:AB28 Q22:Q25">
    <cfRule type="cellIs" priority="145" dxfId="2" operator="greaterThanOrEqual" stopIfTrue="1">
      <formula>300</formula>
    </cfRule>
    <cfRule type="cellIs" priority="146" dxfId="1" operator="greaterThanOrEqual" stopIfTrue="1">
      <formula>250</formula>
    </cfRule>
  </conditionalFormatting>
  <conditionalFormatting sqref="P13:P15 P18 P22:P24">
    <cfRule type="cellIs" priority="147" dxfId="2" operator="greaterThanOrEqual" stopIfTrue="1">
      <formula>600</formula>
    </cfRule>
    <cfRule type="cellIs" priority="148" dxfId="1" operator="greaterThanOrEqual" stopIfTrue="1">
      <formula>550</formula>
    </cfRule>
  </conditionalFormatting>
  <conditionalFormatting sqref="T7:T15 T18 T22:T28">
    <cfRule type="cellIs" priority="135" dxfId="76" operator="between" stopIfTrue="1">
      <formula>1</formula>
      <formula>3</formula>
    </cfRule>
    <cfRule type="cellIs" priority="136" dxfId="0" operator="between" stopIfTrue="1">
      <formula>4</formula>
      <formula>6</formula>
    </cfRule>
  </conditionalFormatting>
  <conditionalFormatting sqref="G29:G30 G32 G35">
    <cfRule type="cellIs" priority="132" dxfId="0" operator="lessThan" stopIfTrue="1">
      <formula>500</formula>
    </cfRule>
    <cfRule type="cellIs" priority="133" dxfId="1" operator="between" stopIfTrue="1">
      <formula>501</formula>
      <formula>549</formula>
    </cfRule>
    <cfRule type="cellIs" priority="134" dxfId="2" operator="greaterThanOrEqual" stopIfTrue="1">
      <formula>550</formula>
    </cfRule>
  </conditionalFormatting>
  <conditionalFormatting sqref="M7:M14">
    <cfRule type="cellIs" priority="126" dxfId="0" operator="lessThan" stopIfTrue="1">
      <formula>500</formula>
    </cfRule>
    <cfRule type="cellIs" priority="127" dxfId="1" operator="between" stopIfTrue="1">
      <formula>501</formula>
      <formula>549</formula>
    </cfRule>
    <cfRule type="cellIs" priority="128" dxfId="2" operator="greaterThanOrEqual" stopIfTrue="1">
      <formula>550</formula>
    </cfRule>
  </conditionalFormatting>
  <conditionalFormatting sqref="L7:L14">
    <cfRule type="cellIs" priority="129" dxfId="0" operator="lessThan" stopIfTrue="1">
      <formula>140</formula>
    </cfRule>
    <cfRule type="cellIs" priority="130" dxfId="1" operator="between" stopIfTrue="1">
      <formula>140</formula>
      <formula>199</formula>
    </cfRule>
    <cfRule type="cellIs" priority="131" dxfId="2" operator="greaterThanOrEqual" stopIfTrue="1">
      <formula>200</formula>
    </cfRule>
  </conditionalFormatting>
  <conditionalFormatting sqref="K7:K14 E29:E30 E32 E35">
    <cfRule type="cellIs" priority="123" dxfId="0" operator="lessThan" stopIfTrue="1">
      <formula>360</formula>
    </cfRule>
    <cfRule type="cellIs" priority="124" dxfId="12" operator="between" stopIfTrue="1">
      <formula>360</formula>
      <formula>399</formula>
    </cfRule>
    <cfRule type="cellIs" priority="125" dxfId="11" operator="greaterThanOrEqual" stopIfTrue="1">
      <formula>400</formula>
    </cfRule>
  </conditionalFormatting>
  <conditionalFormatting sqref="R7">
    <cfRule type="cellIs" priority="117" dxfId="2" operator="greaterThanOrEqual" stopIfTrue="1">
      <formula>1100</formula>
    </cfRule>
    <cfRule type="cellIs" priority="118" dxfId="1" operator="between" stopIfTrue="1">
      <formula>1000</formula>
      <formula>1099</formula>
    </cfRule>
  </conditionalFormatting>
  <conditionalFormatting sqref="Q7">
    <cfRule type="cellIs" priority="119" dxfId="2" operator="greaterThanOrEqual" stopIfTrue="1">
      <formula>400</formula>
    </cfRule>
    <cfRule type="cellIs" priority="120" dxfId="1" operator="between" stopIfTrue="1">
      <formula>280</formula>
      <formula>399</formula>
    </cfRule>
  </conditionalFormatting>
  <conditionalFormatting sqref="P7">
    <cfRule type="cellIs" priority="121" dxfId="2" operator="greaterThanOrEqual" stopIfTrue="1">
      <formula>800</formula>
    </cfRule>
    <cfRule type="cellIs" priority="122" dxfId="1" operator="between" stopIfTrue="1">
      <formula>720</formula>
      <formula>799</formula>
    </cfRule>
  </conditionalFormatting>
  <conditionalFormatting sqref="P7">
    <cfRule type="cellIs" priority="116" dxfId="0" operator="lessThan" stopIfTrue="1">
      <formula>720</formula>
    </cfRule>
  </conditionalFormatting>
  <conditionalFormatting sqref="Q7">
    <cfRule type="cellIs" priority="115" dxfId="0" operator="lessThan" stopIfTrue="1">
      <formula>280</formula>
    </cfRule>
  </conditionalFormatting>
  <conditionalFormatting sqref="R7">
    <cfRule type="cellIs" priority="114" dxfId="0" operator="lessThan" stopIfTrue="1">
      <formula>1000</formula>
    </cfRule>
  </conditionalFormatting>
  <conditionalFormatting sqref="R8">
    <cfRule type="cellIs" priority="108" dxfId="2" operator="greaterThanOrEqual" stopIfTrue="1">
      <formula>1100</formula>
    </cfRule>
    <cfRule type="cellIs" priority="109" dxfId="1" operator="between" stopIfTrue="1">
      <formula>1000</formula>
      <formula>1099</formula>
    </cfRule>
  </conditionalFormatting>
  <conditionalFormatting sqref="Q8">
    <cfRule type="cellIs" priority="110" dxfId="2" operator="greaterThanOrEqual" stopIfTrue="1">
      <formula>400</formula>
    </cfRule>
    <cfRule type="cellIs" priority="111" dxfId="1" operator="between" stopIfTrue="1">
      <formula>280</formula>
      <formula>399</formula>
    </cfRule>
  </conditionalFormatting>
  <conditionalFormatting sqref="P8">
    <cfRule type="cellIs" priority="112" dxfId="2" operator="greaterThanOrEqual" stopIfTrue="1">
      <formula>800</formula>
    </cfRule>
    <cfRule type="cellIs" priority="113" dxfId="1" operator="between" stopIfTrue="1">
      <formula>720</formula>
      <formula>799</formula>
    </cfRule>
  </conditionalFormatting>
  <conditionalFormatting sqref="P8">
    <cfRule type="cellIs" priority="107" dxfId="0" operator="lessThan" stopIfTrue="1">
      <formula>720</formula>
    </cfRule>
  </conditionalFormatting>
  <conditionalFormatting sqref="Q8">
    <cfRule type="cellIs" priority="106" dxfId="0" operator="lessThan" stopIfTrue="1">
      <formula>280</formula>
    </cfRule>
  </conditionalFormatting>
  <conditionalFormatting sqref="R8">
    <cfRule type="cellIs" priority="105" dxfId="0" operator="lessThan" stopIfTrue="1">
      <formula>1000</formula>
    </cfRule>
  </conditionalFormatting>
  <conditionalFormatting sqref="R9:R12">
    <cfRule type="cellIs" priority="99" dxfId="2" operator="greaterThanOrEqual" stopIfTrue="1">
      <formula>1100</formula>
    </cfRule>
    <cfRule type="cellIs" priority="100" dxfId="1" operator="between" stopIfTrue="1">
      <formula>1000</formula>
      <formula>1099</formula>
    </cfRule>
  </conditionalFormatting>
  <conditionalFormatting sqref="Q9:Q12">
    <cfRule type="cellIs" priority="101" dxfId="2" operator="greaterThanOrEqual" stopIfTrue="1">
      <formula>400</formula>
    </cfRule>
    <cfRule type="cellIs" priority="102" dxfId="1" operator="between" stopIfTrue="1">
      <formula>280</formula>
      <formula>399</formula>
    </cfRule>
  </conditionalFormatting>
  <conditionalFormatting sqref="P9:P12">
    <cfRule type="cellIs" priority="103" dxfId="2" operator="greaterThanOrEqual" stopIfTrue="1">
      <formula>800</formula>
    </cfRule>
    <cfRule type="cellIs" priority="104" dxfId="1" operator="between" stopIfTrue="1">
      <formula>720</formula>
      <formula>799</formula>
    </cfRule>
  </conditionalFormatting>
  <conditionalFormatting sqref="P9:P12">
    <cfRule type="cellIs" priority="98" dxfId="0" operator="lessThan" stopIfTrue="1">
      <formula>720</formula>
    </cfRule>
  </conditionalFormatting>
  <conditionalFormatting sqref="Q9:Q12">
    <cfRule type="cellIs" priority="97" dxfId="0" operator="lessThan" stopIfTrue="1">
      <formula>280</formula>
    </cfRule>
  </conditionalFormatting>
  <conditionalFormatting sqref="R9:R12">
    <cfRule type="cellIs" priority="96" dxfId="0" operator="lessThan" stopIfTrue="1">
      <formula>1000</formula>
    </cfRule>
  </conditionalFormatting>
  <conditionalFormatting sqref="K7:L14 N7:N14 E29:F30 H29:H30 H32 E32:F32 E35:F35 H35">
    <cfRule type="cellIs" priority="95" dxfId="10" operator="equal" stopIfTrue="1">
      <formula>""</formula>
    </cfRule>
  </conditionalFormatting>
  <conditionalFormatting sqref="E35 E29:E30">
    <cfRule type="cellIs" priority="91" dxfId="2" operator="greaterThanOrEqual" stopIfTrue="1">
      <formula>300</formula>
    </cfRule>
    <cfRule type="cellIs" priority="92" dxfId="1" operator="greaterThanOrEqual" stopIfTrue="1">
      <formula>275</formula>
    </cfRule>
  </conditionalFormatting>
  <conditionalFormatting sqref="F29:F30 F32 F35">
    <cfRule type="cellIs" priority="93" dxfId="2" operator="greaterThanOrEqual" stopIfTrue="1">
      <formula>150</formula>
    </cfRule>
    <cfRule type="cellIs" priority="94" dxfId="1" operator="greaterThanOrEqual" stopIfTrue="1">
      <formula>125</formula>
    </cfRule>
  </conditionalFormatting>
  <conditionalFormatting sqref="T19:T20">
    <cfRule type="cellIs" priority="73" dxfId="76" operator="between" stopIfTrue="1">
      <formula>1</formula>
      <formula>3</formula>
    </cfRule>
    <cfRule type="cellIs" priority="74" dxfId="0" operator="between" stopIfTrue="1">
      <formula>4</formula>
      <formula>6</formula>
    </cfRule>
  </conditionalFormatting>
  <conditionalFormatting sqref="S19:S20">
    <cfRule type="cellIs" priority="75" dxfId="2" operator="equal" stopIfTrue="1">
      <formula>0</formula>
    </cfRule>
  </conditionalFormatting>
  <conditionalFormatting sqref="R20">
    <cfRule type="cellIs" priority="76" dxfId="2" operator="greaterThanOrEqual" stopIfTrue="1">
      <formula>900</formula>
    </cfRule>
    <cfRule type="cellIs" priority="77" dxfId="1" operator="greaterThanOrEqual" stopIfTrue="1">
      <formula>800</formula>
    </cfRule>
  </conditionalFormatting>
  <conditionalFormatting sqref="Q20">
    <cfRule type="cellIs" priority="78" dxfId="2" operator="greaterThanOrEqual" stopIfTrue="1">
      <formula>300</formula>
    </cfRule>
    <cfRule type="cellIs" priority="79" dxfId="1" operator="greaterThanOrEqual" stopIfTrue="1">
      <formula>250</formula>
    </cfRule>
  </conditionalFormatting>
  <conditionalFormatting sqref="P20">
    <cfRule type="cellIs" priority="80" dxfId="2" operator="greaterThanOrEqual" stopIfTrue="1">
      <formula>600</formula>
    </cfRule>
    <cfRule type="cellIs" priority="81" dxfId="1" operator="greaterThanOrEqual" stopIfTrue="1">
      <formula>550</formula>
    </cfRule>
  </conditionalFormatting>
  <conditionalFormatting sqref="E35">
    <cfRule type="cellIs" priority="66" dxfId="0" operator="lessThan" stopIfTrue="1">
      <formula>360</formula>
    </cfRule>
    <cfRule type="cellIs" priority="67" dxfId="12" operator="between" stopIfTrue="1">
      <formula>360</formula>
      <formula>399</formula>
    </cfRule>
    <cfRule type="cellIs" priority="68" dxfId="11" operator="greaterThanOrEqual" stopIfTrue="1">
      <formula>400</formula>
    </cfRule>
  </conditionalFormatting>
  <conditionalFormatting sqref="E35">
    <cfRule type="cellIs" priority="65" dxfId="10" operator="equal" stopIfTrue="1">
      <formula>""</formula>
    </cfRule>
  </conditionalFormatting>
  <conditionalFormatting sqref="H7:H28">
    <cfRule type="cellIs" priority="49" dxfId="10" operator="equal" stopIfTrue="1">
      <formula>""</formula>
    </cfRule>
  </conditionalFormatting>
  <conditionalFormatting sqref="G7:G28">
    <cfRule type="cellIs" priority="62" dxfId="0" operator="lessThan" stopIfTrue="1">
      <formula>500</formula>
    </cfRule>
    <cfRule type="cellIs" priority="63" dxfId="1" operator="between" stopIfTrue="1">
      <formula>501</formula>
      <formula>549</formula>
    </cfRule>
    <cfRule type="cellIs" priority="64" dxfId="2" operator="greaterThanOrEqual" stopIfTrue="1">
      <formula>550</formula>
    </cfRule>
  </conditionalFormatting>
  <conditionalFormatting sqref="E7:E27">
    <cfRule type="cellIs" priority="59" dxfId="0" operator="lessThan" stopIfTrue="1">
      <formula>360</formula>
    </cfRule>
    <cfRule type="cellIs" priority="60" dxfId="12" operator="between" stopIfTrue="1">
      <formula>360</formula>
      <formula>399</formula>
    </cfRule>
    <cfRule type="cellIs" priority="61" dxfId="11" operator="greaterThanOrEqual" stopIfTrue="1">
      <formula>400</formula>
    </cfRule>
  </conditionalFormatting>
  <conditionalFormatting sqref="E7:F28">
    <cfRule type="cellIs" priority="58" dxfId="10" operator="equal" stopIfTrue="1">
      <formula>""</formula>
    </cfRule>
  </conditionalFormatting>
  <conditionalFormatting sqref="E28">
    <cfRule type="cellIs" priority="54" dxfId="2" operator="greaterThanOrEqual" stopIfTrue="1">
      <formula>300</formula>
    </cfRule>
    <cfRule type="cellIs" priority="55" dxfId="1" operator="greaterThanOrEqual" stopIfTrue="1">
      <formula>275</formula>
    </cfRule>
  </conditionalFormatting>
  <conditionalFormatting sqref="F7:F28">
    <cfRule type="cellIs" priority="56" dxfId="2" operator="greaterThanOrEqual" stopIfTrue="1">
      <formula>150</formula>
    </cfRule>
    <cfRule type="cellIs" priority="57" dxfId="1" operator="greaterThanOrEqual" stopIfTrue="1">
      <formula>125</formula>
    </cfRule>
  </conditionalFormatting>
  <conditionalFormatting sqref="F7:F26">
    <cfRule type="cellIs" priority="51" dxfId="0" operator="lessThan" stopIfTrue="1">
      <formula>140</formula>
    </cfRule>
    <cfRule type="cellIs" priority="52" dxfId="1" operator="between" stopIfTrue="1">
      <formula>140</formula>
      <formula>199</formula>
    </cfRule>
    <cfRule type="cellIs" priority="53" dxfId="2" operator="greaterThanOrEqual" stopIfTrue="1">
      <formula>200</formula>
    </cfRule>
  </conditionalFormatting>
  <conditionalFormatting sqref="H7:H28">
    <cfRule type="cellIs" priority="50" dxfId="2" operator="equal" stopIfTrue="1">
      <formula>0</formula>
    </cfRule>
  </conditionalFormatting>
  <conditionalFormatting sqref="I31">
    <cfRule type="cellIs" priority="46" dxfId="1" operator="between" stopIfTrue="1">
      <formula>1</formula>
      <formula>8</formula>
    </cfRule>
    <cfRule type="cellIs" priority="47" dxfId="0" operator="greaterThanOrEqual" stopIfTrue="1">
      <formula>9</formula>
    </cfRule>
  </conditionalFormatting>
  <conditionalFormatting sqref="H31">
    <cfRule type="cellIs" priority="48" dxfId="2" operator="equal" stopIfTrue="1">
      <formula>0</formula>
    </cfRule>
  </conditionalFormatting>
  <conditionalFormatting sqref="G31">
    <cfRule type="cellIs" priority="43" dxfId="0" operator="lessThan" stopIfTrue="1">
      <formula>500</formula>
    </cfRule>
    <cfRule type="cellIs" priority="44" dxfId="1" operator="between" stopIfTrue="1">
      <formula>501</formula>
      <formula>549</formula>
    </cfRule>
    <cfRule type="cellIs" priority="45" dxfId="2" operator="greaterThanOrEqual" stopIfTrue="1">
      <formula>550</formula>
    </cfRule>
  </conditionalFormatting>
  <conditionalFormatting sqref="E31">
    <cfRule type="cellIs" priority="40" dxfId="0" operator="lessThan" stopIfTrue="1">
      <formula>360</formula>
    </cfRule>
    <cfRule type="cellIs" priority="41" dxfId="12" operator="between" stopIfTrue="1">
      <formula>360</formula>
      <formula>399</formula>
    </cfRule>
    <cfRule type="cellIs" priority="42" dxfId="11" operator="greaterThanOrEqual" stopIfTrue="1">
      <formula>400</formula>
    </cfRule>
  </conditionalFormatting>
  <conditionalFormatting sqref="E31:F31 H31">
    <cfRule type="cellIs" priority="39" dxfId="10" operator="equal" stopIfTrue="1">
      <formula>""</formula>
    </cfRule>
  </conditionalFormatting>
  <conditionalFormatting sqref="E31">
    <cfRule type="cellIs" priority="35" dxfId="2" operator="greaterThanOrEqual" stopIfTrue="1">
      <formula>300</formula>
    </cfRule>
    <cfRule type="cellIs" priority="36" dxfId="1" operator="greaterThanOrEqual" stopIfTrue="1">
      <formula>275</formula>
    </cfRule>
  </conditionalFormatting>
  <conditionalFormatting sqref="F31">
    <cfRule type="cellIs" priority="37" dxfId="2" operator="greaterThanOrEqual" stopIfTrue="1">
      <formula>150</formula>
    </cfRule>
    <cfRule type="cellIs" priority="38" dxfId="1" operator="greaterThanOrEqual" stopIfTrue="1">
      <formula>125</formula>
    </cfRule>
  </conditionalFormatting>
  <conditionalFormatting sqref="I33">
    <cfRule type="cellIs" priority="32" dxfId="1" operator="between" stopIfTrue="1">
      <formula>1</formula>
      <formula>8</formula>
    </cfRule>
    <cfRule type="cellIs" priority="33" dxfId="0" operator="greaterThanOrEqual" stopIfTrue="1">
      <formula>9</formula>
    </cfRule>
  </conditionalFormatting>
  <conditionalFormatting sqref="H33">
    <cfRule type="cellIs" priority="34" dxfId="2" operator="equal" stopIfTrue="1">
      <formula>0</formula>
    </cfRule>
  </conditionalFormatting>
  <conditionalFormatting sqref="G33">
    <cfRule type="cellIs" priority="29" dxfId="0" operator="lessThan" stopIfTrue="1">
      <formula>500</formula>
    </cfRule>
    <cfRule type="cellIs" priority="30" dxfId="1" operator="between" stopIfTrue="1">
      <formula>501</formula>
      <formula>549</formula>
    </cfRule>
    <cfRule type="cellIs" priority="31" dxfId="2" operator="greaterThanOrEqual" stopIfTrue="1">
      <formula>550</formula>
    </cfRule>
  </conditionalFormatting>
  <conditionalFormatting sqref="E33">
    <cfRule type="cellIs" priority="26" dxfId="0" operator="lessThan" stopIfTrue="1">
      <formula>360</formula>
    </cfRule>
    <cfRule type="cellIs" priority="27" dxfId="12" operator="between" stopIfTrue="1">
      <formula>360</formula>
      <formula>399</formula>
    </cfRule>
    <cfRule type="cellIs" priority="28" dxfId="11" operator="greaterThanOrEqual" stopIfTrue="1">
      <formula>400</formula>
    </cfRule>
  </conditionalFormatting>
  <conditionalFormatting sqref="E33:F33 H33">
    <cfRule type="cellIs" priority="25" dxfId="10" operator="equal" stopIfTrue="1">
      <formula>""</formula>
    </cfRule>
  </conditionalFormatting>
  <conditionalFormatting sqref="E33">
    <cfRule type="cellIs" priority="21" dxfId="2" operator="greaterThanOrEqual" stopIfTrue="1">
      <formula>300</formula>
    </cfRule>
    <cfRule type="cellIs" priority="22" dxfId="1" operator="greaterThanOrEqual" stopIfTrue="1">
      <formula>275</formula>
    </cfRule>
  </conditionalFormatting>
  <conditionalFormatting sqref="F33">
    <cfRule type="cellIs" priority="23" dxfId="2" operator="greaterThanOrEqual" stopIfTrue="1">
      <formula>150</formula>
    </cfRule>
    <cfRule type="cellIs" priority="24" dxfId="1" operator="greaterThanOrEqual" stopIfTrue="1">
      <formula>125</formula>
    </cfRule>
  </conditionalFormatting>
  <conditionalFormatting sqref="I34">
    <cfRule type="cellIs" priority="18" dxfId="1" operator="between" stopIfTrue="1">
      <formula>1</formula>
      <formula>8</formula>
    </cfRule>
    <cfRule type="cellIs" priority="19" dxfId="0" operator="greaterThanOrEqual" stopIfTrue="1">
      <formula>9</formula>
    </cfRule>
  </conditionalFormatting>
  <conditionalFormatting sqref="H34">
    <cfRule type="cellIs" priority="20" dxfId="2" operator="equal" stopIfTrue="1">
      <formula>0</formula>
    </cfRule>
  </conditionalFormatting>
  <conditionalFormatting sqref="G34">
    <cfRule type="cellIs" priority="15" dxfId="0" operator="lessThan" stopIfTrue="1">
      <formula>500</formula>
    </cfRule>
    <cfRule type="cellIs" priority="16" dxfId="1" operator="between" stopIfTrue="1">
      <formula>501</formula>
      <formula>549</formula>
    </cfRule>
    <cfRule type="cellIs" priority="17" dxfId="2" operator="greaterThanOrEqual" stopIfTrue="1">
      <formula>550</formula>
    </cfRule>
  </conditionalFormatting>
  <conditionalFormatting sqref="E34">
    <cfRule type="cellIs" priority="12" dxfId="0" operator="lessThan" stopIfTrue="1">
      <formula>360</formula>
    </cfRule>
    <cfRule type="cellIs" priority="13" dxfId="12" operator="between" stopIfTrue="1">
      <formula>360</formula>
      <formula>399</formula>
    </cfRule>
    <cfRule type="cellIs" priority="14" dxfId="11" operator="greaterThanOrEqual" stopIfTrue="1">
      <formula>400</formula>
    </cfRule>
  </conditionalFormatting>
  <conditionalFormatting sqref="E34:F34 H34">
    <cfRule type="cellIs" priority="11" dxfId="10" operator="equal" stopIfTrue="1">
      <formula>""</formula>
    </cfRule>
  </conditionalFormatting>
  <conditionalFormatting sqref="E34">
    <cfRule type="cellIs" priority="7" dxfId="2" operator="greaterThanOrEqual" stopIfTrue="1">
      <formula>300</formula>
    </cfRule>
    <cfRule type="cellIs" priority="8" dxfId="1" operator="greaterThanOrEqual" stopIfTrue="1">
      <formula>275</formula>
    </cfRule>
  </conditionalFormatting>
  <conditionalFormatting sqref="F34">
    <cfRule type="cellIs" priority="9" dxfId="2" operator="greaterThanOrEqual" stopIfTrue="1">
      <formula>150</formula>
    </cfRule>
    <cfRule type="cellIs" priority="10" dxfId="1" operator="greaterThanOrEqual" stopIfTrue="1">
      <formula>125</formula>
    </cfRule>
  </conditionalFormatting>
  <conditionalFormatting sqref="R13">
    <cfRule type="cellIs" priority="5" dxfId="2" operator="greaterThanOrEqual" stopIfTrue="1">
      <formula>1100</formula>
    </cfRule>
    <cfRule type="cellIs" priority="6" dxfId="1" operator="between" stopIfTrue="1">
      <formula>1000</formula>
      <formula>1099</formula>
    </cfRule>
  </conditionalFormatting>
  <conditionalFormatting sqref="R13">
    <cfRule type="cellIs" priority="4" dxfId="0" operator="lessThan" stopIfTrue="1">
      <formula>1000</formula>
    </cfRule>
  </conditionalFormatting>
  <conditionalFormatting sqref="R14">
    <cfRule type="cellIs" priority="2" dxfId="2" operator="greaterThanOrEqual" stopIfTrue="1">
      <formula>1100</formula>
    </cfRule>
    <cfRule type="cellIs" priority="3" dxfId="1" operator="between" stopIfTrue="1">
      <formula>1000</formula>
      <formula>1099</formula>
    </cfRule>
  </conditionalFormatting>
  <conditionalFormatting sqref="R14">
    <cfRule type="cellIs" priority="1" dxfId="0" operator="lessThan" stopIfTrue="1">
      <formula>1000</formula>
    </cfRule>
  </conditionalFormatting>
  <printOptions horizontalCentered="1"/>
  <pageMargins left="0.3937007874015748" right="0.15748031496062992" top="0.11811023622047245" bottom="0.11811023622047245" header="0.5118110236220472" footer="0.5118110236220472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workbookViewId="0" topLeftCell="A1">
      <selection activeCell="N43" sqref="N43"/>
    </sheetView>
  </sheetViews>
  <sheetFormatPr defaultColWidth="11.421875" defaultRowHeight="12.75"/>
  <cols>
    <col min="1" max="1" width="5.421875" style="60" customWidth="1"/>
    <col min="2" max="2" width="1.1484375" style="60" customWidth="1"/>
    <col min="3" max="3" width="12.421875" style="60" customWidth="1"/>
    <col min="4" max="4" width="25.7109375" style="60" customWidth="1"/>
    <col min="5" max="5" width="20.140625" style="60" customWidth="1"/>
    <col min="6" max="6" width="6.7109375" style="60" customWidth="1"/>
    <col min="7" max="7" width="0.9921875" style="60" customWidth="1"/>
    <col min="8" max="8" width="0.71875" style="60" customWidth="1"/>
    <col min="9" max="9" width="12.7109375" style="60" customWidth="1"/>
    <col min="10" max="10" width="25.00390625" style="60" customWidth="1"/>
    <col min="11" max="11" width="18.421875" style="60" customWidth="1"/>
    <col min="12" max="12" width="10.7109375" style="60" customWidth="1"/>
    <col min="13" max="16384" width="11.421875" style="60" customWidth="1"/>
  </cols>
  <sheetData>
    <row r="1" spans="1:12" ht="27" customHeight="1">
      <c r="A1" s="928" t="s">
        <v>278</v>
      </c>
      <c r="B1" s="928"/>
      <c r="C1" s="928"/>
      <c r="D1" s="928"/>
      <c r="E1" s="928"/>
      <c r="F1" s="928"/>
      <c r="G1" s="928"/>
      <c r="H1" s="928"/>
      <c r="I1" s="928"/>
      <c r="J1" s="928"/>
      <c r="K1" s="928"/>
      <c r="L1" s="928"/>
    </row>
    <row r="2" spans="1:12" ht="26.25" customHeight="1">
      <c r="A2" s="146" t="s">
        <v>6</v>
      </c>
      <c r="B2" s="147"/>
      <c r="C2" s="148"/>
      <c r="D2" s="929" t="s">
        <v>27</v>
      </c>
      <c r="E2" s="929"/>
      <c r="F2" s="929"/>
      <c r="G2" s="49"/>
      <c r="H2" s="149"/>
      <c r="I2" s="150"/>
      <c r="J2" s="929" t="s">
        <v>28</v>
      </c>
      <c r="K2" s="929"/>
      <c r="L2" s="929"/>
    </row>
    <row r="3" spans="1:12" ht="12.75">
      <c r="A3" s="49"/>
      <c r="B3" s="49"/>
      <c r="C3" s="49" t="s">
        <v>20</v>
      </c>
      <c r="D3" s="151" t="s">
        <v>21</v>
      </c>
      <c r="E3" s="151" t="s">
        <v>5</v>
      </c>
      <c r="F3" s="151" t="s">
        <v>22</v>
      </c>
      <c r="G3" s="49"/>
      <c r="H3" s="149"/>
      <c r="I3" s="151" t="s">
        <v>20</v>
      </c>
      <c r="J3" s="151" t="s">
        <v>21</v>
      </c>
      <c r="K3" s="151" t="s">
        <v>5</v>
      </c>
      <c r="L3" s="152" t="s">
        <v>22</v>
      </c>
    </row>
    <row r="4" spans="1:12" ht="7.5" customHeight="1">
      <c r="A4" s="96"/>
      <c r="B4" s="96"/>
      <c r="C4" s="96"/>
      <c r="D4" s="88"/>
      <c r="E4" s="88"/>
      <c r="F4" s="88"/>
      <c r="G4" s="96"/>
      <c r="H4" s="97"/>
      <c r="I4" s="88"/>
      <c r="J4" s="88"/>
      <c r="K4" s="88"/>
      <c r="L4" s="88"/>
    </row>
    <row r="5" spans="1:16" ht="15.75">
      <c r="A5" s="94">
        <v>0.375</v>
      </c>
      <c r="B5" s="94"/>
      <c r="C5" s="95" t="s">
        <v>25</v>
      </c>
      <c r="D5" s="757" t="str">
        <f>SennC!B15</f>
        <v>Doris Eisold</v>
      </c>
      <c r="E5" s="679" t="str">
        <f>SennC!C15</f>
        <v>KSV Ottendorf-Okrilla</v>
      </c>
      <c r="F5" s="349">
        <f>SennC!G15</f>
        <v>456</v>
      </c>
      <c r="G5" s="96"/>
      <c r="H5" s="97"/>
      <c r="I5" s="88" t="s">
        <v>19</v>
      </c>
      <c r="J5" s="678" t="str">
        <f>SennB!B14</f>
        <v>Bärbel Wagner</v>
      </c>
      <c r="K5" s="679" t="str">
        <f>SennB!C14</f>
        <v>KSV Ottendorf-Okrilla</v>
      </c>
      <c r="L5" s="349">
        <f>SennB!G14</f>
        <v>497</v>
      </c>
      <c r="P5" s="93"/>
    </row>
    <row r="6" spans="1:16" ht="15">
      <c r="A6" s="96"/>
      <c r="B6" s="96"/>
      <c r="C6" s="98"/>
      <c r="D6" s="678" t="str">
        <f>SennC!B13</f>
        <v>Monika Renner</v>
      </c>
      <c r="E6" s="679" t="str">
        <f>SennC!C13</f>
        <v>KSV 69 Lauta</v>
      </c>
      <c r="F6" s="349">
        <f>SennC!G13</f>
        <v>464</v>
      </c>
      <c r="G6" s="96"/>
      <c r="H6" s="97"/>
      <c r="I6" s="88"/>
      <c r="J6" s="678" t="str">
        <f>SennB!B13</f>
        <v>Angelika Dürsel</v>
      </c>
      <c r="K6" s="679" t="str">
        <f>SennB!C13</f>
        <v>SV Wacker Mohorn</v>
      </c>
      <c r="L6" s="349">
        <f>SennB!G13</f>
        <v>520</v>
      </c>
      <c r="P6" s="93"/>
    </row>
    <row r="7" spans="1:16" ht="6" customHeight="1">
      <c r="A7" s="96"/>
      <c r="B7" s="96"/>
      <c r="C7" s="98"/>
      <c r="D7" s="57"/>
      <c r="E7" s="125"/>
      <c r="F7" s="58"/>
      <c r="G7" s="96"/>
      <c r="H7" s="97"/>
      <c r="I7" s="88"/>
      <c r="J7" s="57"/>
      <c r="K7" s="59"/>
      <c r="L7" s="651"/>
      <c r="P7" s="93"/>
    </row>
    <row r="8" spans="1:16" ht="15">
      <c r="A8" s="94">
        <v>0.4166666666666667</v>
      </c>
      <c r="B8" s="94"/>
      <c r="C8" s="88" t="s">
        <v>18</v>
      </c>
      <c r="D8" s="680" t="str">
        <f>SennA!B14</f>
        <v>Anita Jurke</v>
      </c>
      <c r="E8" s="681" t="str">
        <f>SennA!C14</f>
        <v>Königsbrücker KV Weiß/Rot</v>
      </c>
      <c r="F8" s="349">
        <f>SennA!G14</f>
        <v>495</v>
      </c>
      <c r="G8" s="96"/>
      <c r="H8" s="97"/>
      <c r="I8" s="88" t="s">
        <v>25</v>
      </c>
      <c r="J8" s="678" t="str">
        <f>SennC!B12</f>
        <v>Gudrun Naumann</v>
      </c>
      <c r="K8" s="679" t="str">
        <f>SennC!C12</f>
        <v>SV Motor Sörnewitz</v>
      </c>
      <c r="L8" s="349">
        <f>SennC!G12</f>
        <v>476</v>
      </c>
      <c r="P8" s="93"/>
    </row>
    <row r="9" spans="1:16" ht="15">
      <c r="A9" s="96"/>
      <c r="B9" s="96"/>
      <c r="C9" s="98"/>
      <c r="D9" s="678" t="str">
        <f>SennA!B13</f>
        <v>Ines Würzberger</v>
      </c>
      <c r="E9" s="679" t="str">
        <f>SennA!C13</f>
        <v>ESV Dresden</v>
      </c>
      <c r="F9" s="349">
        <f>SennA!G13</f>
        <v>517</v>
      </c>
      <c r="G9" s="96"/>
      <c r="H9" s="97"/>
      <c r="I9" s="88"/>
      <c r="J9" s="678" t="str">
        <f>SennC!B11</f>
        <v>Monika Bogner</v>
      </c>
      <c r="K9" s="679" t="str">
        <f>SennC!C11</f>
        <v>SG Turbine Lauta</v>
      </c>
      <c r="L9" s="349">
        <f>SennC!G11</f>
        <v>518</v>
      </c>
      <c r="P9" s="93"/>
    </row>
    <row r="10" spans="1:16" ht="6" customHeight="1">
      <c r="A10" s="96"/>
      <c r="B10" s="96"/>
      <c r="C10" s="98"/>
      <c r="D10" s="57"/>
      <c r="E10" s="125"/>
      <c r="F10" s="58"/>
      <c r="G10" s="96"/>
      <c r="H10" s="97"/>
      <c r="I10" s="88"/>
      <c r="J10" s="57"/>
      <c r="K10" s="59"/>
      <c r="L10" s="651"/>
      <c r="P10" s="93"/>
    </row>
    <row r="11" spans="1:16" ht="15.75">
      <c r="A11" s="94">
        <v>0.4583333333333333</v>
      </c>
      <c r="B11" s="94"/>
      <c r="C11" s="88" t="s">
        <v>19</v>
      </c>
      <c r="D11" s="757" t="str">
        <f>SennB!B8</f>
        <v>Martina Biebach</v>
      </c>
      <c r="E11" s="679" t="str">
        <f>SennB!C8</f>
        <v>ESV Lok Dresden</v>
      </c>
      <c r="F11" s="349">
        <f>SennB!G8</f>
        <v>523</v>
      </c>
      <c r="G11" s="99"/>
      <c r="H11" s="100"/>
      <c r="I11" s="88" t="s">
        <v>18</v>
      </c>
      <c r="J11" s="678" t="str">
        <f>SennA!B12</f>
        <v>Steffi Wolff</v>
      </c>
      <c r="K11" s="679" t="str">
        <f>SennA!C12</f>
        <v>TSG Boxberg-Weißwasser</v>
      </c>
      <c r="L11" s="349">
        <f>SennA!G12</f>
        <v>491</v>
      </c>
      <c r="P11" s="93"/>
    </row>
    <row r="12" spans="1:16" ht="15">
      <c r="A12" s="96"/>
      <c r="B12" s="96"/>
      <c r="C12" s="98"/>
      <c r="D12" s="680" t="str">
        <f>SennB!B11</f>
        <v>Jutta Staubach</v>
      </c>
      <c r="E12" s="681" t="str">
        <f>SennB!C11</f>
        <v>SV Pesterwitz</v>
      </c>
      <c r="F12" s="349">
        <f>SennB!G11</f>
        <v>546</v>
      </c>
      <c r="G12" s="99"/>
      <c r="H12" s="100"/>
      <c r="I12" s="101"/>
      <c r="J12" s="678" t="str">
        <f>SennA!B11</f>
        <v>Kathrin Pietsch</v>
      </c>
      <c r="K12" s="679" t="str">
        <f>SennA!C11</f>
        <v>SV Motor Sörnewitz</v>
      </c>
      <c r="L12" s="349">
        <f>SennA!G11</f>
        <v>514</v>
      </c>
      <c r="P12" s="93"/>
    </row>
    <row r="13" spans="1:16" ht="6" customHeight="1">
      <c r="A13" s="96"/>
      <c r="B13" s="96"/>
      <c r="C13" s="98"/>
      <c r="D13" s="57"/>
      <c r="E13" s="125"/>
      <c r="F13" s="58"/>
      <c r="G13" s="96"/>
      <c r="H13" s="97"/>
      <c r="I13" s="88"/>
      <c r="J13" s="57"/>
      <c r="K13" s="59"/>
      <c r="L13" s="651"/>
      <c r="P13" s="93"/>
    </row>
    <row r="14" spans="1:16" ht="15">
      <c r="A14" s="94">
        <v>0.5208333333333334</v>
      </c>
      <c r="B14" s="94"/>
      <c r="C14" s="95" t="s">
        <v>25</v>
      </c>
      <c r="D14" s="678" t="str">
        <f>SennC!B10</f>
        <v>Rosita Appelt</v>
      </c>
      <c r="E14" s="679" t="str">
        <f>SennC!C10</f>
        <v>KSV Ottendorf-Okrilla</v>
      </c>
      <c r="F14" s="349">
        <f>SennC!G10</f>
        <v>486</v>
      </c>
      <c r="G14" s="96"/>
      <c r="H14" s="97"/>
      <c r="I14" s="88" t="s">
        <v>19</v>
      </c>
      <c r="J14" s="678" t="str">
        <f>SennB!B10</f>
        <v>Sabine Preißler</v>
      </c>
      <c r="K14" s="679" t="str">
        <f>SennB!C10</f>
        <v>KSV Ottendorf-Okrilla</v>
      </c>
      <c r="L14" s="349">
        <f>SennB!G10</f>
        <v>554</v>
      </c>
      <c r="P14" s="93"/>
    </row>
    <row r="15" spans="1:16" ht="15">
      <c r="A15" s="96"/>
      <c r="B15" s="96"/>
      <c r="C15" s="98"/>
      <c r="D15" s="678" t="str">
        <f>SennC!B9</f>
        <v>Ulrike Thalheim</v>
      </c>
      <c r="E15" s="681" t="str">
        <f>SennC!C9</f>
        <v>Dresdner SV 1910</v>
      </c>
      <c r="F15" s="349">
        <f>SennC!G9</f>
        <v>495</v>
      </c>
      <c r="G15" s="96"/>
      <c r="H15" s="97"/>
      <c r="I15" s="88"/>
      <c r="J15" s="678" t="str">
        <f>SennB!B9</f>
        <v>Silvia Burkhardt</v>
      </c>
      <c r="K15" s="679" t="str">
        <f>SennB!C9</f>
        <v>SV Pesterwitz</v>
      </c>
      <c r="L15" s="349">
        <f>SennB!G9</f>
        <v>518</v>
      </c>
      <c r="P15" s="93"/>
    </row>
    <row r="16" spans="1:16" ht="6" customHeight="1">
      <c r="A16" s="96"/>
      <c r="B16" s="96"/>
      <c r="C16" s="98"/>
      <c r="D16" s="57"/>
      <c r="E16" s="125"/>
      <c r="F16" s="58"/>
      <c r="G16" s="96"/>
      <c r="H16" s="97"/>
      <c r="I16" s="88"/>
      <c r="J16" s="57"/>
      <c r="K16" s="59"/>
      <c r="L16" s="651"/>
      <c r="P16" s="93"/>
    </row>
    <row r="17" spans="1:16" ht="15">
      <c r="A17" s="94">
        <v>0.5625</v>
      </c>
      <c r="B17" s="94"/>
      <c r="C17" s="88" t="s">
        <v>18</v>
      </c>
      <c r="D17" s="680" t="str">
        <f>SennA!B10</f>
        <v>Jana Wojtech</v>
      </c>
      <c r="E17" s="681" t="str">
        <f>SennA!C10</f>
        <v>Bautzener Kegelverein</v>
      </c>
      <c r="F17" s="349">
        <f>SennA!G10</f>
        <v>519</v>
      </c>
      <c r="G17" s="96"/>
      <c r="H17" s="97"/>
      <c r="I17" s="88" t="s">
        <v>25</v>
      </c>
      <c r="J17" s="678" t="str">
        <f>SennC!B8</f>
        <v>Christine Zeidler</v>
      </c>
      <c r="K17" s="679" t="str">
        <f>SennC!C8</f>
        <v>ESV Lok Hoyerswerda</v>
      </c>
      <c r="L17" s="349">
        <f>SennC!G8</f>
        <v>483</v>
      </c>
      <c r="P17" s="93"/>
    </row>
    <row r="18" spans="1:16" ht="15">
      <c r="A18" s="96"/>
      <c r="B18" s="96"/>
      <c r="C18" s="98"/>
      <c r="D18" s="680" t="str">
        <f>SennA!B9</f>
        <v>Birgit Peikert</v>
      </c>
      <c r="E18" s="681" t="str">
        <f>SennA!C9</f>
        <v>TSG Lawalde</v>
      </c>
      <c r="F18" s="349">
        <f>SennA!G9</f>
        <v>533</v>
      </c>
      <c r="G18" s="96"/>
      <c r="H18" s="97"/>
      <c r="I18" s="88"/>
      <c r="J18" s="678" t="str">
        <f>SennC!B7</f>
        <v>Monika Otto</v>
      </c>
      <c r="K18" s="679" t="str">
        <f>SennC!C7</f>
        <v>KSV Dresden-Leuben</v>
      </c>
      <c r="L18" s="349">
        <f>SennC!G7</f>
        <v>538</v>
      </c>
      <c r="P18" s="93"/>
    </row>
    <row r="19" spans="1:16" ht="6" customHeight="1">
      <c r="A19" s="96"/>
      <c r="B19" s="96"/>
      <c r="C19" s="98"/>
      <c r="D19" s="302"/>
      <c r="E19" s="307"/>
      <c r="F19" s="153"/>
      <c r="G19" s="96"/>
      <c r="H19" s="97"/>
      <c r="I19" s="96"/>
      <c r="J19" s="57"/>
      <c r="K19" s="59"/>
      <c r="L19" s="652"/>
      <c r="P19" s="93"/>
    </row>
    <row r="20" spans="1:16" ht="15.75">
      <c r="A20" s="94">
        <v>0.6041666666666666</v>
      </c>
      <c r="B20" s="96"/>
      <c r="C20" s="88" t="s">
        <v>19</v>
      </c>
      <c r="D20" s="757" t="str">
        <f>SennB!B12</f>
        <v>Ingrid Nitzsche</v>
      </c>
      <c r="E20" s="679" t="str">
        <f>SennB!C12</f>
        <v>SV Motor Sörnewitz</v>
      </c>
      <c r="F20" s="349">
        <f>SennB!G12</f>
        <v>517</v>
      </c>
      <c r="G20" s="96"/>
      <c r="H20" s="97"/>
      <c r="I20" s="88" t="s">
        <v>18</v>
      </c>
      <c r="J20" s="678" t="str">
        <f>SennA!B8</f>
        <v>Grit Ehren</v>
      </c>
      <c r="K20" s="679" t="str">
        <f>SennA!C8</f>
        <v>TSG Lawalde</v>
      </c>
      <c r="L20" s="349">
        <f>SennA!G8</f>
        <v>525</v>
      </c>
      <c r="P20" s="93"/>
    </row>
    <row r="21" spans="1:16" ht="15">
      <c r="A21" s="96"/>
      <c r="B21" s="96"/>
      <c r="C21" s="98"/>
      <c r="D21" s="680" t="str">
        <f>SennB!B7</f>
        <v>Heike Herbst</v>
      </c>
      <c r="E21" s="681" t="str">
        <f>SennB!C7</f>
        <v>KSV Ottendorf-Okrilla</v>
      </c>
      <c r="F21" s="349">
        <f>SennB!G7</f>
        <v>546</v>
      </c>
      <c r="G21" s="96"/>
      <c r="H21" s="97"/>
      <c r="I21" s="98"/>
      <c r="J21" s="680" t="str">
        <f>SennA!B7</f>
        <v>Uta Melzer</v>
      </c>
      <c r="K21" s="681" t="str">
        <f>SennA!C7</f>
        <v>Dresdner SV 1910</v>
      </c>
      <c r="L21" s="349">
        <f>SennA!G7</f>
        <v>521</v>
      </c>
      <c r="P21" s="93"/>
    </row>
    <row r="22" spans="1:16" ht="15" hidden="1">
      <c r="A22" s="96"/>
      <c r="B22" s="96"/>
      <c r="C22" s="98"/>
      <c r="D22" s="281"/>
      <c r="E22" s="282"/>
      <c r="F22" s="114"/>
      <c r="G22" s="96"/>
      <c r="H22" s="97"/>
      <c r="I22" s="96"/>
      <c r="J22" s="57"/>
      <c r="K22" s="59"/>
      <c r="L22" s="153"/>
      <c r="P22" s="93"/>
    </row>
    <row r="23" spans="1:16" ht="15" hidden="1">
      <c r="A23" s="96"/>
      <c r="B23" s="96"/>
      <c r="C23" s="98"/>
      <c r="D23" s="281"/>
      <c r="E23" s="282"/>
      <c r="F23" s="114"/>
      <c r="G23" s="96"/>
      <c r="H23" s="97"/>
      <c r="I23" s="96"/>
      <c r="J23" s="57"/>
      <c r="K23" s="59"/>
      <c r="L23" s="153"/>
      <c r="P23" s="93"/>
    </row>
    <row r="24" spans="1:16" ht="15" hidden="1">
      <c r="A24" s="96"/>
      <c r="B24" s="96"/>
      <c r="C24" s="98"/>
      <c r="D24" s="281"/>
      <c r="E24" s="282"/>
      <c r="F24" s="114"/>
      <c r="G24" s="96"/>
      <c r="H24" s="97"/>
      <c r="I24" s="96"/>
      <c r="J24" s="57"/>
      <c r="K24" s="59"/>
      <c r="L24" s="153"/>
      <c r="P24" s="93"/>
    </row>
    <row r="25" spans="1:16" ht="15">
      <c r="A25" s="96"/>
      <c r="B25" s="96"/>
      <c r="C25" s="98"/>
      <c r="D25" s="281"/>
      <c r="E25" s="282"/>
      <c r="F25" s="114"/>
      <c r="G25" s="96"/>
      <c r="H25" s="97"/>
      <c r="I25" s="96"/>
      <c r="J25" s="57"/>
      <c r="K25" s="59"/>
      <c r="L25" s="153"/>
      <c r="P25" s="93"/>
    </row>
    <row r="26" spans="1:16" s="62" customFormat="1" ht="6" customHeight="1">
      <c r="A26" s="137"/>
      <c r="B26" s="137"/>
      <c r="C26" s="138"/>
      <c r="D26" s="139"/>
      <c r="E26" s="140"/>
      <c r="F26" s="141"/>
      <c r="G26" s="137"/>
      <c r="H26" s="142"/>
      <c r="I26" s="137"/>
      <c r="J26" s="143"/>
      <c r="K26" s="144"/>
      <c r="L26" s="145"/>
      <c r="P26" s="136"/>
    </row>
    <row r="27" spans="1:16" s="62" customFormat="1" ht="22.5" customHeight="1">
      <c r="A27" s="133"/>
      <c r="B27" s="133"/>
      <c r="C27" s="134"/>
      <c r="D27" s="931" t="s">
        <v>30</v>
      </c>
      <c r="E27" s="931"/>
      <c r="F27" s="931"/>
      <c r="G27" s="133"/>
      <c r="H27" s="135"/>
      <c r="I27" s="91"/>
      <c r="J27" s="931" t="s">
        <v>38</v>
      </c>
      <c r="K27" s="931"/>
      <c r="L27" s="931"/>
      <c r="P27" s="136"/>
    </row>
    <row r="28" spans="1:16" s="62" customFormat="1" ht="12.75" customHeight="1">
      <c r="A28" s="133"/>
      <c r="B28" s="133"/>
      <c r="C28" s="49" t="s">
        <v>20</v>
      </c>
      <c r="D28" s="151" t="s">
        <v>21</v>
      </c>
      <c r="E28" s="151" t="s">
        <v>5</v>
      </c>
      <c r="F28" s="151" t="s">
        <v>22</v>
      </c>
      <c r="G28" s="49"/>
      <c r="H28" s="149"/>
      <c r="I28" s="151" t="s">
        <v>20</v>
      </c>
      <c r="J28" s="151" t="s">
        <v>21</v>
      </c>
      <c r="K28" s="151" t="s">
        <v>5</v>
      </c>
      <c r="L28" s="152" t="s">
        <v>22</v>
      </c>
      <c r="P28" s="136"/>
    </row>
    <row r="29" spans="1:16" s="62" customFormat="1" ht="6" customHeight="1">
      <c r="A29" s="133"/>
      <c r="B29" s="133"/>
      <c r="C29" s="49"/>
      <c r="D29" s="151"/>
      <c r="E29" s="151"/>
      <c r="F29" s="151"/>
      <c r="G29" s="49"/>
      <c r="H29" s="149"/>
      <c r="I29" s="151"/>
      <c r="J29" s="151"/>
      <c r="K29" s="151"/>
      <c r="L29" s="152"/>
      <c r="P29" s="136"/>
    </row>
    <row r="30" spans="1:16" ht="15">
      <c r="A30" s="94">
        <v>0.375</v>
      </c>
      <c r="B30" s="94"/>
      <c r="C30" s="95" t="s">
        <v>26</v>
      </c>
      <c r="D30" s="678" t="str">
        <f>SenC!B14</f>
        <v>Bernd Stübner</v>
      </c>
      <c r="E30" s="679" t="str">
        <f>SenC!C14</f>
        <v>KSV Ottendorf-Okrilla</v>
      </c>
      <c r="F30" s="349">
        <f>SenC!G14</f>
        <v>523</v>
      </c>
      <c r="G30" s="96"/>
      <c r="H30" s="97"/>
      <c r="I30" s="88" t="s">
        <v>16</v>
      </c>
      <c r="J30" s="680" t="str">
        <f>SenB!B16</f>
        <v>Wolfgang Uschner</v>
      </c>
      <c r="K30" s="681" t="str">
        <f>SenB!C16</f>
        <v>KSV Ottendorf-Okrilla</v>
      </c>
      <c r="L30" s="349">
        <f>SenB!G16</f>
        <v>538</v>
      </c>
      <c r="P30" s="93"/>
    </row>
    <row r="31" spans="1:16" ht="15">
      <c r="A31" s="96"/>
      <c r="B31" s="96"/>
      <c r="C31" s="98"/>
      <c r="D31" s="678" t="str">
        <f>SenC!B13</f>
        <v>Gerdt Richter</v>
      </c>
      <c r="E31" s="679" t="str">
        <f>SenC!C13</f>
        <v>KSV 47 Hoyerswerda</v>
      </c>
      <c r="F31" s="349">
        <f>SenC!G13</f>
        <v>523</v>
      </c>
      <c r="G31" s="96"/>
      <c r="H31" s="97"/>
      <c r="I31" s="88"/>
      <c r="J31" s="678" t="str">
        <f>SenB!B14</f>
        <v>Thomas Belau</v>
      </c>
      <c r="K31" s="679" t="str">
        <f>SenB!C14</f>
        <v>TSG Bernsdorf</v>
      </c>
      <c r="L31" s="349">
        <f>SenB!G14</f>
        <v>547</v>
      </c>
      <c r="P31" s="93"/>
    </row>
    <row r="32" spans="1:16" ht="6" customHeight="1">
      <c r="A32" s="96"/>
      <c r="B32" s="96"/>
      <c r="C32" s="98"/>
      <c r="D32" s="57"/>
      <c r="E32" s="125"/>
      <c r="F32" s="651"/>
      <c r="G32" s="96"/>
      <c r="H32" s="97"/>
      <c r="I32" s="88"/>
      <c r="J32" s="57"/>
      <c r="K32" s="59"/>
      <c r="L32" s="58"/>
      <c r="P32" s="93"/>
    </row>
    <row r="33" spans="1:16" ht="15" customHeight="1">
      <c r="A33" s="94">
        <v>0.4166666666666667</v>
      </c>
      <c r="B33" s="94"/>
      <c r="C33" s="88" t="s">
        <v>17</v>
      </c>
      <c r="D33" s="678" t="str">
        <f>SenA!B14</f>
        <v>Jörg Walther</v>
      </c>
      <c r="E33" s="679" t="str">
        <f>SenA!C14</f>
        <v>KSV 47 Hoyerswerda</v>
      </c>
      <c r="F33" s="349">
        <f>SenA!G14</f>
        <v>556</v>
      </c>
      <c r="G33" s="96"/>
      <c r="H33" s="97"/>
      <c r="I33" s="88" t="s">
        <v>26</v>
      </c>
      <c r="J33" s="680" t="str">
        <f>SenC!B12</f>
        <v>Georg Scheede</v>
      </c>
      <c r="K33" s="681" t="str">
        <f>SenC!C12</f>
        <v>Thonberger SC 1931</v>
      </c>
      <c r="L33" s="349">
        <f>SenC!G12</f>
        <v>526</v>
      </c>
      <c r="P33" s="93"/>
    </row>
    <row r="34" spans="1:16" ht="15" customHeight="1">
      <c r="A34" s="96"/>
      <c r="B34" s="96"/>
      <c r="C34" s="98"/>
      <c r="D34" s="678" t="str">
        <f>SenA!B13</f>
        <v>Mathias Weinreuter</v>
      </c>
      <c r="E34" s="679" t="str">
        <f>SenA!C13</f>
        <v>VfB Hellerau-Klotzsche</v>
      </c>
      <c r="F34" s="349">
        <f>SenA!G13</f>
        <v>547</v>
      </c>
      <c r="G34" s="96"/>
      <c r="H34" s="97"/>
      <c r="I34" s="88"/>
      <c r="J34" s="680" t="str">
        <f>SenC!B11</f>
        <v>Dieter Rudolf</v>
      </c>
      <c r="K34" s="681" t="str">
        <f>SenC!C11</f>
        <v>TSG Bernsdof</v>
      </c>
      <c r="L34" s="349">
        <f>SenC!G11</f>
        <v>513</v>
      </c>
      <c r="P34" s="93"/>
    </row>
    <row r="35" spans="1:16" ht="6" customHeight="1">
      <c r="A35" s="96"/>
      <c r="B35" s="96"/>
      <c r="C35" s="98"/>
      <c r="D35" s="57"/>
      <c r="E35" s="125"/>
      <c r="F35" s="651"/>
      <c r="G35" s="96"/>
      <c r="H35" s="97"/>
      <c r="I35" s="88"/>
      <c r="J35" s="302"/>
      <c r="K35" s="653"/>
      <c r="L35" s="58"/>
      <c r="P35" s="93"/>
    </row>
    <row r="36" spans="1:16" ht="15">
      <c r="A36" s="94">
        <v>0.4583333333333333</v>
      </c>
      <c r="B36" s="94"/>
      <c r="C36" s="88" t="s">
        <v>16</v>
      </c>
      <c r="D36" s="678" t="str">
        <f>SenB!B12</f>
        <v>Matthias George</v>
      </c>
      <c r="E36" s="679" t="str">
        <f>SenB!C12</f>
        <v>SV Empor Tröbigau</v>
      </c>
      <c r="F36" s="349">
        <f>SenB!G12</f>
        <v>554</v>
      </c>
      <c r="G36" s="99"/>
      <c r="H36" s="100"/>
      <c r="I36" s="88" t="s">
        <v>17</v>
      </c>
      <c r="J36" s="680" t="str">
        <f>SenA!B12</f>
        <v>Sven Keil</v>
      </c>
      <c r="K36" s="681" t="str">
        <f>SenA!C12</f>
        <v>KSV 1991 Freital</v>
      </c>
      <c r="L36" s="349">
        <f>SenA!G12</f>
        <v>555</v>
      </c>
      <c r="P36" s="93"/>
    </row>
    <row r="37" spans="1:16" ht="15" customHeight="1">
      <c r="A37" s="96"/>
      <c r="B37" s="96"/>
      <c r="C37" s="98"/>
      <c r="D37" s="678" t="str">
        <f>SenB!B13</f>
        <v>Andreas Boohs</v>
      </c>
      <c r="E37" s="679" t="str">
        <f>SenB!C13</f>
        <v>SV Pesterwitz</v>
      </c>
      <c r="F37" s="349">
        <f>SenB!G13</f>
        <v>537</v>
      </c>
      <c r="G37" s="99"/>
      <c r="H37" s="100"/>
      <c r="I37" s="101"/>
      <c r="J37" s="680" t="str">
        <f>SenA!B11</f>
        <v>Torsten Gläser</v>
      </c>
      <c r="K37" s="681" t="str">
        <f>SenA!C11</f>
        <v>SV Fortschritt Pirna</v>
      </c>
      <c r="L37" s="349">
        <f>SenA!G11</f>
        <v>559</v>
      </c>
      <c r="P37" s="93"/>
    </row>
    <row r="38" spans="1:16" ht="6" customHeight="1">
      <c r="A38" s="96"/>
      <c r="B38" s="96"/>
      <c r="C38" s="98"/>
      <c r="D38" s="57"/>
      <c r="E38" s="125"/>
      <c r="F38" s="651"/>
      <c r="G38" s="96"/>
      <c r="H38" s="97"/>
      <c r="I38" s="88"/>
      <c r="J38" s="302"/>
      <c r="K38" s="653"/>
      <c r="L38" s="58"/>
      <c r="P38" s="93"/>
    </row>
    <row r="39" spans="1:16" ht="15">
      <c r="A39" s="94">
        <v>0.5208333333333334</v>
      </c>
      <c r="B39" s="94"/>
      <c r="C39" s="95" t="s">
        <v>26</v>
      </c>
      <c r="D39" s="678" t="str">
        <f>SenC!B10</f>
        <v>Wolfgang Kriebel</v>
      </c>
      <c r="E39" s="679" t="str">
        <f>SenC!C10</f>
        <v>SV Motor Sörnewitz</v>
      </c>
      <c r="F39" s="349">
        <f>SenC!G10</f>
        <v>525</v>
      </c>
      <c r="G39" s="96"/>
      <c r="H39" s="97"/>
      <c r="I39" s="88" t="s">
        <v>16</v>
      </c>
      <c r="J39" s="680" t="str">
        <f>SenB!B11</f>
        <v>Steffen Eckardt</v>
      </c>
      <c r="K39" s="681" t="str">
        <f>SenB!C11</f>
        <v>Königsbrücker KV Weiß/Rot</v>
      </c>
      <c r="L39" s="349">
        <f>SenB!G11</f>
        <v>541</v>
      </c>
      <c r="P39" s="93"/>
    </row>
    <row r="40" spans="1:16" ht="15" customHeight="1">
      <c r="A40" s="96"/>
      <c r="B40" s="96"/>
      <c r="C40" s="98"/>
      <c r="D40" s="680" t="str">
        <f>SenC!B9</f>
        <v>Karl-Heinz Richter</v>
      </c>
      <c r="E40" s="681" t="str">
        <f>SenC!C9</f>
        <v>KSV Ottendorf-Okrilla</v>
      </c>
      <c r="F40" s="349">
        <f>SenC!G9</f>
        <v>548</v>
      </c>
      <c r="G40" s="96"/>
      <c r="H40" s="97"/>
      <c r="I40" s="88"/>
      <c r="J40" s="680" t="str">
        <f>SenB!B9</f>
        <v>Ralf Jordan</v>
      </c>
      <c r="K40" s="681" t="str">
        <f>SenB!C9</f>
        <v>KSV 1991 Freital</v>
      </c>
      <c r="L40" s="349">
        <f>SenB!G9</f>
        <v>539</v>
      </c>
      <c r="P40" s="93"/>
    </row>
    <row r="41" spans="1:16" ht="6" customHeight="1">
      <c r="A41" s="96"/>
      <c r="B41" s="96"/>
      <c r="C41" s="98"/>
      <c r="D41" s="57"/>
      <c r="E41" s="125"/>
      <c r="F41" s="651"/>
      <c r="G41" s="96"/>
      <c r="H41" s="97"/>
      <c r="I41" s="88"/>
      <c r="J41" s="302"/>
      <c r="K41" s="653"/>
      <c r="L41" s="58"/>
      <c r="P41" s="93"/>
    </row>
    <row r="42" spans="1:16" ht="15">
      <c r="A42" s="94">
        <v>0.5625</v>
      </c>
      <c r="B42" s="94"/>
      <c r="C42" s="88" t="s">
        <v>17</v>
      </c>
      <c r="D42" s="680" t="str">
        <f>SenA!B10</f>
        <v>Axel Jarosch</v>
      </c>
      <c r="E42" s="681" t="str">
        <f>SenA!C10</f>
        <v>ESV Lok Hoyerswerda</v>
      </c>
      <c r="F42" s="349">
        <f>SenA!G10</f>
        <v>544</v>
      </c>
      <c r="G42" s="96"/>
      <c r="H42" s="97"/>
      <c r="I42" s="95" t="s">
        <v>26</v>
      </c>
      <c r="J42" s="680" t="str">
        <f>SenC!B8</f>
        <v>Christian Meier</v>
      </c>
      <c r="K42" s="681" t="str">
        <f>SenC!C8</f>
        <v>Dresdner SC 1910</v>
      </c>
      <c r="L42" s="349">
        <f>SenC!G8</f>
        <v>548</v>
      </c>
      <c r="N42" s="93"/>
      <c r="O42" s="93"/>
      <c r="P42" s="93"/>
    </row>
    <row r="43" spans="1:12" ht="16.5" customHeight="1">
      <c r="A43" s="96"/>
      <c r="B43" s="96"/>
      <c r="C43" s="98"/>
      <c r="D43" s="678" t="str">
        <f>SenA!B9</f>
        <v>Torsten Jurke</v>
      </c>
      <c r="E43" s="679" t="str">
        <f>SenA!C9</f>
        <v>SSV Stahl Rietschen</v>
      </c>
      <c r="F43" s="349">
        <f>SenA!G9</f>
        <v>544</v>
      </c>
      <c r="G43" s="96"/>
      <c r="H43" s="97"/>
      <c r="I43" s="98"/>
      <c r="J43" s="680" t="str">
        <f>SenC!B7</f>
        <v>Reinhard Missal</v>
      </c>
      <c r="K43" s="681" t="str">
        <f>SenC!C7</f>
        <v>SV Johannstadt 90</v>
      </c>
      <c r="L43" s="349">
        <f>SenC!G7</f>
        <v>556</v>
      </c>
    </row>
    <row r="44" spans="1:12" ht="6" customHeight="1">
      <c r="A44" s="96"/>
      <c r="B44" s="96"/>
      <c r="C44" s="98"/>
      <c r="D44" s="57"/>
      <c r="E44" s="125"/>
      <c r="F44" s="652"/>
      <c r="G44" s="96"/>
      <c r="H44" s="97"/>
      <c r="I44" s="96"/>
      <c r="J44" s="57"/>
      <c r="K44" s="59"/>
      <c r="L44" s="153"/>
    </row>
    <row r="45" spans="1:12" ht="16.5" customHeight="1">
      <c r="A45" s="94">
        <v>0.6041666666666666</v>
      </c>
      <c r="B45" s="96"/>
      <c r="C45" s="88" t="s">
        <v>16</v>
      </c>
      <c r="D45" s="678" t="str">
        <f>SenB!B8</f>
        <v>Gunter Roschig</v>
      </c>
      <c r="E45" s="679" t="str">
        <f>SenB!C8</f>
        <v>SV Fortschritt Pirna</v>
      </c>
      <c r="F45" s="349">
        <f>SenB!G8</f>
        <v>564</v>
      </c>
      <c r="G45" s="96"/>
      <c r="H45" s="97"/>
      <c r="I45" s="88" t="s">
        <v>17</v>
      </c>
      <c r="J45" s="678" t="str">
        <f>SenA!B8</f>
        <v>Wolfgang Bäsler</v>
      </c>
      <c r="K45" s="679" t="str">
        <f>SenA!C8</f>
        <v>ISG Hagenwerder</v>
      </c>
      <c r="L45" s="349">
        <f>SenA!G8</f>
        <v>549</v>
      </c>
    </row>
    <row r="46" spans="1:12" ht="16.5" customHeight="1">
      <c r="A46" s="96"/>
      <c r="B46" s="96"/>
      <c r="C46" s="98"/>
      <c r="D46" s="678" t="str">
        <f>SenB!B7</f>
        <v>Jürgen Ullrich</v>
      </c>
      <c r="E46" s="679" t="str">
        <f>SenB!C7</f>
        <v>SV 1896 Großdubrau</v>
      </c>
      <c r="F46" s="349">
        <f>SenB!G7</f>
        <v>596</v>
      </c>
      <c r="G46" s="96"/>
      <c r="H46" s="97"/>
      <c r="I46" s="98"/>
      <c r="J46" s="678" t="str">
        <f>SenA!B7</f>
        <v>Ingolf Schöne</v>
      </c>
      <c r="K46" s="679" t="str">
        <f>SenA!C7</f>
        <v>KSV 1991 Freital</v>
      </c>
      <c r="L46" s="349">
        <f>SenA!G7</f>
        <v>553</v>
      </c>
    </row>
    <row r="47" spans="1:12" ht="7.5" customHeight="1">
      <c r="A47" s="96"/>
      <c r="B47" s="96"/>
      <c r="C47" s="98"/>
      <c r="D47" s="123"/>
      <c r="E47" s="124"/>
      <c r="F47" s="114"/>
      <c r="G47" s="96"/>
      <c r="H47" s="97"/>
      <c r="I47" s="98"/>
      <c r="J47" s="123"/>
      <c r="K47" s="124"/>
      <c r="L47" s="114"/>
    </row>
    <row r="48" spans="1:12" ht="16.5" customHeight="1">
      <c r="A48" s="96"/>
      <c r="B48" s="96"/>
      <c r="C48" s="932" t="s">
        <v>826</v>
      </c>
      <c r="D48" s="932"/>
      <c r="E48" s="932"/>
      <c r="F48" s="932"/>
      <c r="G48" s="932"/>
      <c r="H48" s="932"/>
      <c r="I48" s="932"/>
      <c r="J48" s="932"/>
      <c r="K48" s="932"/>
      <c r="L48" s="114"/>
    </row>
    <row r="49" spans="1:12" ht="7.5" customHeight="1">
      <c r="A49" s="96"/>
      <c r="B49" s="96"/>
      <c r="C49" s="98"/>
      <c r="D49" s="123"/>
      <c r="E49" s="124"/>
      <c r="F49" s="114"/>
      <c r="G49" s="96"/>
      <c r="H49" s="97"/>
      <c r="I49" s="96"/>
      <c r="J49" s="123"/>
      <c r="K49" s="122"/>
      <c r="L49" s="114"/>
    </row>
    <row r="50" spans="1:12" ht="15">
      <c r="A50" s="283" t="s">
        <v>508</v>
      </c>
      <c r="B50" s="283"/>
      <c r="C50" s="284"/>
      <c r="D50" s="284"/>
      <c r="E50" s="284"/>
      <c r="F50" s="285"/>
      <c r="G50" s="286"/>
      <c r="H50" s="287"/>
      <c r="I50" s="283" t="s">
        <v>508</v>
      </c>
      <c r="J50" s="283"/>
      <c r="K50" s="284"/>
      <c r="L50" s="284"/>
    </row>
    <row r="51" spans="1:12" ht="15.75" customHeight="1">
      <c r="A51" s="288" t="s">
        <v>18</v>
      </c>
      <c r="B51" s="283"/>
      <c r="C51" s="284"/>
      <c r="D51" s="288" t="s">
        <v>43</v>
      </c>
      <c r="E51" s="289" t="s">
        <v>822</v>
      </c>
      <c r="F51" s="285"/>
      <c r="G51" s="286"/>
      <c r="H51" s="287"/>
      <c r="I51" s="288" t="s">
        <v>17</v>
      </c>
      <c r="J51" s="290" t="s">
        <v>44</v>
      </c>
      <c r="K51" s="289" t="s">
        <v>823</v>
      </c>
      <c r="L51" s="284"/>
    </row>
    <row r="52" spans="1:12" ht="15.75" customHeight="1">
      <c r="A52" s="288" t="s">
        <v>19</v>
      </c>
      <c r="B52" s="283"/>
      <c r="C52" s="284"/>
      <c r="D52" s="288" t="s">
        <v>43</v>
      </c>
      <c r="E52" s="289" t="s">
        <v>823</v>
      </c>
      <c r="F52" s="285"/>
      <c r="G52" s="286"/>
      <c r="H52" s="287"/>
      <c r="I52" s="288" t="s">
        <v>16</v>
      </c>
      <c r="J52" s="290" t="s">
        <v>44</v>
      </c>
      <c r="K52" s="289" t="s">
        <v>822</v>
      </c>
      <c r="L52" s="284"/>
    </row>
    <row r="53" spans="1:12" ht="15.75">
      <c r="A53" s="288" t="s">
        <v>25</v>
      </c>
      <c r="B53" s="283"/>
      <c r="C53" s="284"/>
      <c r="D53" s="288" t="s">
        <v>824</v>
      </c>
      <c r="E53" s="404" t="s">
        <v>822</v>
      </c>
      <c r="F53" s="285"/>
      <c r="G53" s="286"/>
      <c r="H53" s="287"/>
      <c r="I53" s="288" t="s">
        <v>26</v>
      </c>
      <c r="J53" s="290" t="s">
        <v>825</v>
      </c>
      <c r="K53" s="404" t="s">
        <v>822</v>
      </c>
      <c r="L53" s="284"/>
    </row>
    <row r="54" spans="1:12" ht="19.5" customHeight="1">
      <c r="A54" s="284"/>
      <c r="B54" s="283"/>
      <c r="C54" s="288"/>
      <c r="D54" s="933" t="s">
        <v>941</v>
      </c>
      <c r="E54" s="933"/>
      <c r="F54" s="933"/>
      <c r="G54" s="933"/>
      <c r="H54" s="933"/>
      <c r="I54" s="933"/>
      <c r="J54" s="933"/>
      <c r="K54" s="288"/>
      <c r="L54" s="284"/>
    </row>
    <row r="55" spans="1:12" s="44" customFormat="1" ht="14.25" customHeight="1">
      <c r="A55" s="105"/>
      <c r="B55" s="104"/>
      <c r="C55" s="104"/>
      <c r="D55" s="104"/>
      <c r="E55" s="102"/>
      <c r="F55" s="104"/>
      <c r="G55" s="104"/>
      <c r="H55" s="104"/>
      <c r="L55" s="41"/>
    </row>
    <row r="56" spans="1:12" ht="17.25" customHeight="1">
      <c r="A56" s="42"/>
      <c r="B56" s="42"/>
      <c r="C56" s="43"/>
      <c r="D56" s="128"/>
      <c r="F56" s="127"/>
      <c r="G56" s="127"/>
      <c r="H56" s="127"/>
      <c r="I56" s="930"/>
      <c r="J56" s="930"/>
      <c r="K56" s="930"/>
      <c r="L56" s="930"/>
    </row>
    <row r="57" spans="2:11" ht="7.5" customHeight="1">
      <c r="B57" s="42"/>
      <c r="C57" s="43"/>
      <c r="D57" s="43"/>
      <c r="E57" s="43"/>
      <c r="F57" s="43"/>
      <c r="G57" s="43"/>
      <c r="H57" s="43"/>
      <c r="I57" s="42"/>
      <c r="J57" s="43"/>
      <c r="K57" s="43"/>
    </row>
    <row r="58" spans="1:11" ht="15.75" customHeight="1">
      <c r="A58" s="41"/>
      <c r="B58" s="42"/>
      <c r="C58" s="43"/>
      <c r="D58" s="43"/>
      <c r="E58" s="43"/>
      <c r="F58" s="43"/>
      <c r="G58" s="43"/>
      <c r="H58" s="43"/>
      <c r="I58" s="42"/>
      <c r="J58" s="43"/>
      <c r="K58" s="43"/>
    </row>
    <row r="59" spans="1:9" ht="14.25">
      <c r="A59" s="45"/>
      <c r="B59" s="41"/>
      <c r="I59" s="41"/>
    </row>
  </sheetData>
  <sheetProtection/>
  <mergeCells count="8">
    <mergeCell ref="A1:L1"/>
    <mergeCell ref="D2:F2"/>
    <mergeCell ref="J2:L2"/>
    <mergeCell ref="I56:L56"/>
    <mergeCell ref="D27:F27"/>
    <mergeCell ref="J27:L27"/>
    <mergeCell ref="C48:K48"/>
    <mergeCell ref="D54:J54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300" verticalDpi="3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31">
      <selection activeCell="C48" sqref="C48"/>
    </sheetView>
  </sheetViews>
  <sheetFormatPr defaultColWidth="11.421875" defaultRowHeight="12.75"/>
  <cols>
    <col min="1" max="1" width="11.28125" style="257" customWidth="1"/>
    <col min="2" max="2" width="15.8515625" style="257" customWidth="1"/>
    <col min="3" max="3" width="16.8515625" style="257" customWidth="1"/>
    <col min="4" max="4" width="31.00390625" style="257" customWidth="1"/>
    <col min="5" max="5" width="16.421875" style="257" customWidth="1"/>
    <col min="6" max="6" width="11.421875" style="257" customWidth="1"/>
    <col min="7" max="7" width="6.421875" style="257" customWidth="1"/>
    <col min="8" max="8" width="15.8515625" style="257" customWidth="1"/>
    <col min="9" max="16384" width="11.421875" style="257" customWidth="1"/>
  </cols>
  <sheetData>
    <row r="1" spans="1:9" ht="15">
      <c r="A1" s="585"/>
      <c r="B1" s="585"/>
      <c r="C1" s="585"/>
      <c r="D1" s="585"/>
      <c r="E1" s="585"/>
      <c r="F1" s="585"/>
      <c r="G1" s="585"/>
      <c r="H1" s="585"/>
      <c r="I1" s="585"/>
    </row>
    <row r="2" spans="1:9" ht="21.75" customHeight="1">
      <c r="A2" s="585"/>
      <c r="B2" s="866" t="s">
        <v>794</v>
      </c>
      <c r="C2" s="866"/>
      <c r="D2" s="866"/>
      <c r="E2" s="866"/>
      <c r="F2" s="866"/>
      <c r="G2" s="866"/>
      <c r="H2" s="866"/>
      <c r="I2" s="866"/>
    </row>
    <row r="3" spans="1:9" ht="15" customHeight="1">
      <c r="A3" s="585"/>
      <c r="B3" s="866"/>
      <c r="C3" s="866"/>
      <c r="D3" s="866"/>
      <c r="E3" s="866"/>
      <c r="F3" s="866"/>
      <c r="G3" s="866"/>
      <c r="H3" s="866"/>
      <c r="I3" s="866"/>
    </row>
    <row r="4" spans="1:9" ht="18.75" customHeight="1">
      <c r="A4" s="585"/>
      <c r="B4" s="865" t="s">
        <v>795</v>
      </c>
      <c r="C4" s="865"/>
      <c r="D4" s="865"/>
      <c r="E4" s="865"/>
      <c r="F4" s="865"/>
      <c r="G4" s="865"/>
      <c r="H4" s="865"/>
      <c r="I4" s="865"/>
    </row>
    <row r="5" spans="1:9" ht="15" customHeight="1">
      <c r="A5" s="585"/>
      <c r="B5" s="865"/>
      <c r="C5" s="865"/>
      <c r="D5" s="865"/>
      <c r="E5" s="865"/>
      <c r="F5" s="865"/>
      <c r="G5" s="865"/>
      <c r="H5" s="865"/>
      <c r="I5" s="865"/>
    </row>
    <row r="6" spans="1:9" ht="15.75" thickBot="1">
      <c r="A6" s="585"/>
      <c r="B6" s="585"/>
      <c r="C6" s="585"/>
      <c r="D6" s="585"/>
      <c r="E6" s="585"/>
      <c r="F6" s="585"/>
      <c r="G6" s="585"/>
      <c r="H6" s="585"/>
      <c r="I6" s="585"/>
    </row>
    <row r="7" spans="1:9" ht="33" customHeight="1" thickBot="1">
      <c r="A7" s="586" t="s">
        <v>281</v>
      </c>
      <c r="B7" s="587" t="s">
        <v>4</v>
      </c>
      <c r="C7" s="587" t="s">
        <v>191</v>
      </c>
      <c r="D7" s="588" t="s">
        <v>5</v>
      </c>
      <c r="E7" s="586" t="s">
        <v>7</v>
      </c>
      <c r="F7" s="589" t="s">
        <v>193</v>
      </c>
      <c r="G7" s="589" t="s">
        <v>194</v>
      </c>
      <c r="H7" s="589" t="s">
        <v>13</v>
      </c>
      <c r="I7" s="590" t="s">
        <v>14</v>
      </c>
    </row>
    <row r="8" spans="1:9" ht="15.75">
      <c r="A8" s="591">
        <v>0.5</v>
      </c>
      <c r="B8" s="592" t="s">
        <v>731</v>
      </c>
      <c r="C8" s="593" t="s">
        <v>608</v>
      </c>
      <c r="D8" s="594" t="s">
        <v>231</v>
      </c>
      <c r="E8" s="595">
        <v>336</v>
      </c>
      <c r="F8" s="596">
        <v>190</v>
      </c>
      <c r="G8" s="596">
        <v>3</v>
      </c>
      <c r="H8" s="597">
        <v>526.0018180014999</v>
      </c>
      <c r="I8" s="598">
        <v>1</v>
      </c>
    </row>
    <row r="9" spans="1:9" ht="15.75">
      <c r="A9" s="599">
        <v>0.45833333333333337</v>
      </c>
      <c r="B9" s="600" t="s">
        <v>759</v>
      </c>
      <c r="C9" s="601" t="s">
        <v>604</v>
      </c>
      <c r="D9" s="602" t="s">
        <v>596</v>
      </c>
      <c r="E9" s="603">
        <v>351</v>
      </c>
      <c r="F9" s="604">
        <v>166</v>
      </c>
      <c r="G9" s="604">
        <v>10</v>
      </c>
      <c r="H9" s="605">
        <v>517.0016090011001</v>
      </c>
      <c r="I9" s="606">
        <v>2</v>
      </c>
    </row>
    <row r="10" spans="1:9" ht="15.75">
      <c r="A10" s="599">
        <v>0.5</v>
      </c>
      <c r="B10" s="600" t="s">
        <v>735</v>
      </c>
      <c r="C10" s="533" t="s">
        <v>607</v>
      </c>
      <c r="D10" s="602" t="s">
        <v>348</v>
      </c>
      <c r="E10" s="603">
        <v>348</v>
      </c>
      <c r="F10" s="604">
        <v>167</v>
      </c>
      <c r="G10" s="604">
        <v>4</v>
      </c>
      <c r="H10" s="605">
        <v>515.0017170016</v>
      </c>
      <c r="I10" s="606">
        <v>3</v>
      </c>
    </row>
    <row r="11" spans="1:9" ht="15.75">
      <c r="A11" s="599">
        <v>0.45833333333333337</v>
      </c>
      <c r="B11" s="600" t="s">
        <v>793</v>
      </c>
      <c r="C11" s="601" t="s">
        <v>605</v>
      </c>
      <c r="D11" s="602" t="s">
        <v>400</v>
      </c>
      <c r="E11" s="603">
        <v>361</v>
      </c>
      <c r="F11" s="604">
        <v>145</v>
      </c>
      <c r="G11" s="604">
        <v>6</v>
      </c>
      <c r="H11" s="605">
        <v>506.0012150012</v>
      </c>
      <c r="I11" s="606">
        <v>4</v>
      </c>
    </row>
    <row r="12" spans="1:9" ht="15.75">
      <c r="A12" s="599">
        <v>0.5416666666666666</v>
      </c>
      <c r="B12" s="600" t="s">
        <v>791</v>
      </c>
      <c r="C12" s="461" t="s">
        <v>792</v>
      </c>
      <c r="D12" s="607" t="s">
        <v>376</v>
      </c>
      <c r="E12" s="603">
        <v>351</v>
      </c>
      <c r="F12" s="604">
        <v>148</v>
      </c>
      <c r="G12" s="604">
        <v>8</v>
      </c>
      <c r="H12" s="605">
        <v>499.00141200170003</v>
      </c>
      <c r="I12" s="606">
        <v>5</v>
      </c>
    </row>
    <row r="13" spans="1:9" ht="15.75">
      <c r="A13" s="599">
        <v>0.45833333333333337</v>
      </c>
      <c r="B13" s="600" t="s">
        <v>699</v>
      </c>
      <c r="C13" s="460" t="s">
        <v>790</v>
      </c>
      <c r="D13" s="602" t="s">
        <v>758</v>
      </c>
      <c r="E13" s="603">
        <v>359</v>
      </c>
      <c r="F13" s="604">
        <v>136</v>
      </c>
      <c r="G13" s="604">
        <v>9</v>
      </c>
      <c r="H13" s="605">
        <v>495.000811001</v>
      </c>
      <c r="I13" s="606">
        <v>6</v>
      </c>
    </row>
    <row r="14" spans="1:9" ht="15.75">
      <c r="A14" s="599">
        <v>0.375</v>
      </c>
      <c r="B14" s="600" t="s">
        <v>751</v>
      </c>
      <c r="C14" s="601" t="s">
        <v>594</v>
      </c>
      <c r="D14" s="602" t="s">
        <v>231</v>
      </c>
      <c r="E14" s="603">
        <v>335</v>
      </c>
      <c r="F14" s="604">
        <v>139</v>
      </c>
      <c r="G14" s="604">
        <v>12</v>
      </c>
      <c r="H14" s="605">
        <v>474.00090700009997</v>
      </c>
      <c r="I14" s="606">
        <v>7</v>
      </c>
    </row>
    <row r="15" spans="1:9" ht="15.75">
      <c r="A15" s="599">
        <v>0.4166666666666667</v>
      </c>
      <c r="B15" s="600" t="s">
        <v>756</v>
      </c>
      <c r="C15" s="460" t="s">
        <v>602</v>
      </c>
      <c r="D15" s="602" t="s">
        <v>231</v>
      </c>
      <c r="E15" s="603">
        <v>326</v>
      </c>
      <c r="F15" s="604">
        <v>145</v>
      </c>
      <c r="G15" s="604">
        <v>5</v>
      </c>
      <c r="H15" s="605">
        <v>471.0012160008</v>
      </c>
      <c r="I15" s="606">
        <v>8</v>
      </c>
    </row>
    <row r="16" spans="1:9" ht="15.75">
      <c r="A16" s="599">
        <v>0.4166666666666667</v>
      </c>
      <c r="B16" s="600" t="s">
        <v>700</v>
      </c>
      <c r="C16" s="503" t="s">
        <v>701</v>
      </c>
      <c r="D16" s="602" t="s">
        <v>15</v>
      </c>
      <c r="E16" s="603">
        <v>319</v>
      </c>
      <c r="F16" s="604">
        <v>151</v>
      </c>
      <c r="G16" s="604">
        <v>12</v>
      </c>
      <c r="H16" s="605">
        <v>470.00150700070003</v>
      </c>
      <c r="I16" s="608">
        <v>9</v>
      </c>
    </row>
    <row r="17" spans="1:9" ht="15.75">
      <c r="A17" s="599">
        <v>0.5416666666666666</v>
      </c>
      <c r="B17" s="600" t="s">
        <v>290</v>
      </c>
      <c r="C17" s="609" t="s">
        <v>305</v>
      </c>
      <c r="D17" s="602" t="s">
        <v>298</v>
      </c>
      <c r="E17" s="603">
        <v>328</v>
      </c>
      <c r="F17" s="604">
        <v>142</v>
      </c>
      <c r="G17" s="604">
        <v>10</v>
      </c>
      <c r="H17" s="605">
        <v>470.00110900199996</v>
      </c>
      <c r="I17" s="608">
        <v>10</v>
      </c>
    </row>
    <row r="18" spans="1:9" ht="15.75">
      <c r="A18" s="599">
        <v>0.4166666666666667</v>
      </c>
      <c r="B18" s="600" t="s">
        <v>754</v>
      </c>
      <c r="C18" s="460" t="s">
        <v>600</v>
      </c>
      <c r="D18" s="602" t="s">
        <v>231</v>
      </c>
      <c r="E18" s="603">
        <v>344</v>
      </c>
      <c r="F18" s="604">
        <v>117</v>
      </c>
      <c r="G18" s="604">
        <v>15</v>
      </c>
      <c r="H18" s="605">
        <v>461.00030500059995</v>
      </c>
      <c r="I18" s="608">
        <v>11</v>
      </c>
    </row>
    <row r="19" spans="1:9" ht="15.75">
      <c r="A19" s="599">
        <v>0.45833333333333337</v>
      </c>
      <c r="B19" s="610" t="s">
        <v>757</v>
      </c>
      <c r="C19" s="513" t="s">
        <v>603</v>
      </c>
      <c r="D19" s="611" t="s">
        <v>595</v>
      </c>
      <c r="E19" s="603">
        <v>325</v>
      </c>
      <c r="F19" s="604">
        <v>132</v>
      </c>
      <c r="G19" s="604">
        <v>16</v>
      </c>
      <c r="H19" s="605">
        <v>457.0007040009</v>
      </c>
      <c r="I19" s="608">
        <v>12</v>
      </c>
    </row>
    <row r="20" spans="1:9" ht="15.75">
      <c r="A20" s="599">
        <v>0.4166666666666667</v>
      </c>
      <c r="B20" s="600" t="s">
        <v>599</v>
      </c>
      <c r="C20" s="460" t="s">
        <v>753</v>
      </c>
      <c r="D20" s="602" t="s">
        <v>572</v>
      </c>
      <c r="E20" s="603">
        <v>305</v>
      </c>
      <c r="F20" s="604">
        <v>139</v>
      </c>
      <c r="G20" s="604">
        <v>8</v>
      </c>
      <c r="H20" s="605">
        <v>444.0009120005</v>
      </c>
      <c r="I20" s="608">
        <v>13</v>
      </c>
    </row>
    <row r="21" spans="1:9" ht="15.75">
      <c r="A21" s="599">
        <v>0.5</v>
      </c>
      <c r="B21" s="600" t="s">
        <v>685</v>
      </c>
      <c r="C21" s="460" t="s">
        <v>796</v>
      </c>
      <c r="D21" s="607" t="s">
        <v>376</v>
      </c>
      <c r="E21" s="603">
        <v>321</v>
      </c>
      <c r="F21" s="604">
        <v>122</v>
      </c>
      <c r="G21" s="604">
        <v>8</v>
      </c>
      <c r="H21" s="605">
        <v>443.00061200130006</v>
      </c>
      <c r="I21" s="608">
        <v>14</v>
      </c>
    </row>
    <row r="22" spans="1:9" ht="15.75">
      <c r="A22" s="599">
        <v>0.5416666666666666</v>
      </c>
      <c r="B22" s="600" t="s">
        <v>755</v>
      </c>
      <c r="C22" s="460" t="s">
        <v>601</v>
      </c>
      <c r="D22" s="602" t="s">
        <v>15</v>
      </c>
      <c r="E22" s="603">
        <v>321</v>
      </c>
      <c r="F22" s="604">
        <v>119</v>
      </c>
      <c r="G22" s="604">
        <v>20</v>
      </c>
      <c r="H22" s="605">
        <v>440.0004010018</v>
      </c>
      <c r="I22" s="608">
        <v>15</v>
      </c>
    </row>
    <row r="23" spans="1:9" ht="15.75">
      <c r="A23" s="599">
        <v>0.5</v>
      </c>
      <c r="B23" s="610" t="s">
        <v>760</v>
      </c>
      <c r="C23" s="514" t="s">
        <v>606</v>
      </c>
      <c r="D23" s="611" t="s">
        <v>595</v>
      </c>
      <c r="E23" s="603">
        <v>320</v>
      </c>
      <c r="F23" s="604">
        <v>119</v>
      </c>
      <c r="G23" s="604">
        <v>17</v>
      </c>
      <c r="H23" s="605">
        <v>439.0004020014</v>
      </c>
      <c r="I23" s="608">
        <v>16</v>
      </c>
    </row>
    <row r="24" spans="1:9" ht="15.75">
      <c r="A24" s="599">
        <v>0.375</v>
      </c>
      <c r="B24" s="600" t="s">
        <v>752</v>
      </c>
      <c r="C24" s="460" t="s">
        <v>598</v>
      </c>
      <c r="D24" s="602" t="s">
        <v>337</v>
      </c>
      <c r="E24" s="603">
        <v>313</v>
      </c>
      <c r="F24" s="604">
        <v>113</v>
      </c>
      <c r="G24" s="604">
        <v>13</v>
      </c>
      <c r="H24" s="605">
        <v>426.0001060003</v>
      </c>
      <c r="I24" s="608">
        <v>17</v>
      </c>
    </row>
    <row r="25" spans="1:9" ht="15.75">
      <c r="A25" s="599">
        <v>0.5416666666666666</v>
      </c>
      <c r="B25" s="600" t="s">
        <v>761</v>
      </c>
      <c r="C25" s="418" t="s">
        <v>607</v>
      </c>
      <c r="D25" s="602" t="s">
        <v>487</v>
      </c>
      <c r="E25" s="603">
        <v>298</v>
      </c>
      <c r="F25" s="604">
        <v>116</v>
      </c>
      <c r="G25" s="604">
        <v>17</v>
      </c>
      <c r="H25" s="605">
        <v>414.0002020019</v>
      </c>
      <c r="I25" s="608">
        <v>18</v>
      </c>
    </row>
    <row r="26" spans="1:9" ht="15.75">
      <c r="A26" s="599">
        <v>0.375</v>
      </c>
      <c r="B26" s="600" t="s">
        <v>685</v>
      </c>
      <c r="C26" s="532" t="s">
        <v>597</v>
      </c>
      <c r="D26" s="602" t="s">
        <v>15</v>
      </c>
      <c r="E26" s="603">
        <v>0</v>
      </c>
      <c r="F26" s="604">
        <v>0</v>
      </c>
      <c r="G26" s="604">
        <v>0</v>
      </c>
      <c r="H26" s="605">
        <v>0</v>
      </c>
      <c r="I26" s="606"/>
    </row>
    <row r="27" spans="1:9" ht="16.5" thickBot="1">
      <c r="A27" s="612">
        <v>0.375</v>
      </c>
      <c r="B27" s="613" t="s">
        <v>697</v>
      </c>
      <c r="C27" s="534" t="s">
        <v>698</v>
      </c>
      <c r="D27" s="614" t="s">
        <v>15</v>
      </c>
      <c r="E27" s="615">
        <v>0</v>
      </c>
      <c r="F27" s="616">
        <v>0</v>
      </c>
      <c r="G27" s="616">
        <v>0</v>
      </c>
      <c r="H27" s="617">
        <v>0</v>
      </c>
      <c r="I27" s="618"/>
    </row>
    <row r="28" spans="1:9" ht="23.25">
      <c r="A28" s="318"/>
      <c r="B28" s="319"/>
      <c r="C28" s="319"/>
      <c r="D28" s="320"/>
      <c r="E28" s="321"/>
      <c r="F28" s="333"/>
      <c r="G28" s="321"/>
      <c r="H28" s="334"/>
      <c r="I28" s="322"/>
    </row>
    <row r="29" spans="1:9" ht="15" customHeight="1">
      <c r="A29" s="863" t="s">
        <v>192</v>
      </c>
      <c r="B29" s="861" t="s">
        <v>797</v>
      </c>
      <c r="C29" s="861"/>
      <c r="D29" s="861"/>
      <c r="E29" s="861"/>
      <c r="F29" s="861"/>
      <c r="G29" s="861"/>
      <c r="H29" s="861"/>
      <c r="I29" s="861"/>
    </row>
    <row r="30" spans="1:9" ht="15" customHeight="1">
      <c r="A30" s="864"/>
      <c r="B30" s="861"/>
      <c r="C30" s="861"/>
      <c r="D30" s="861"/>
      <c r="E30" s="861"/>
      <c r="F30" s="861"/>
      <c r="G30" s="861"/>
      <c r="H30" s="861"/>
      <c r="I30" s="861"/>
    </row>
    <row r="31" spans="1:9" ht="18.75">
      <c r="A31" s="327"/>
      <c r="B31" s="328"/>
      <c r="C31" s="328"/>
      <c r="D31" s="328"/>
      <c r="E31" s="328"/>
      <c r="F31" s="328"/>
      <c r="G31" s="328"/>
      <c r="H31" s="328"/>
      <c r="I31" s="328"/>
    </row>
    <row r="32" spans="1:9" ht="18.75">
      <c r="A32" s="327"/>
      <c r="B32" s="328"/>
      <c r="C32" s="328"/>
      <c r="D32" s="328"/>
      <c r="E32" s="328"/>
      <c r="F32" s="328"/>
      <c r="G32" s="328"/>
      <c r="H32" s="328"/>
      <c r="I32" s="328"/>
    </row>
    <row r="33" spans="1:9" ht="15">
      <c r="A33" s="585"/>
      <c r="B33" s="585"/>
      <c r="C33" s="585"/>
      <c r="D33" s="585"/>
      <c r="E33" s="585"/>
      <c r="F33" s="585"/>
      <c r="G33" s="585"/>
      <c r="H33" s="585"/>
      <c r="I33" s="585"/>
    </row>
    <row r="34" spans="1:9" ht="15" customHeight="1">
      <c r="A34" s="585"/>
      <c r="B34" s="866" t="s">
        <v>798</v>
      </c>
      <c r="C34" s="866"/>
      <c r="D34" s="866"/>
      <c r="E34" s="866"/>
      <c r="F34" s="866"/>
      <c r="G34" s="866"/>
      <c r="H34" s="866"/>
      <c r="I34" s="866"/>
    </row>
    <row r="35" spans="1:9" ht="15" customHeight="1">
      <c r="A35" s="585"/>
      <c r="B35" s="866"/>
      <c r="C35" s="866"/>
      <c r="D35" s="866"/>
      <c r="E35" s="866"/>
      <c r="F35" s="866"/>
      <c r="G35" s="866"/>
      <c r="H35" s="866"/>
      <c r="I35" s="866"/>
    </row>
    <row r="36" spans="1:9" ht="15" customHeight="1">
      <c r="A36" s="585"/>
      <c r="B36" s="865" t="s">
        <v>799</v>
      </c>
      <c r="C36" s="865"/>
      <c r="D36" s="865"/>
      <c r="E36" s="865"/>
      <c r="F36" s="865"/>
      <c r="G36" s="865"/>
      <c r="H36" s="865"/>
      <c r="I36" s="865"/>
    </row>
    <row r="37" spans="1:9" ht="15" customHeight="1">
      <c r="A37" s="585"/>
      <c r="B37" s="865"/>
      <c r="C37" s="865"/>
      <c r="D37" s="865"/>
      <c r="E37" s="865"/>
      <c r="F37" s="865"/>
      <c r="G37" s="865"/>
      <c r="H37" s="865"/>
      <c r="I37" s="865"/>
    </row>
    <row r="38" spans="1:9" ht="15" customHeight="1" thickBot="1">
      <c r="A38" s="585"/>
      <c r="B38" s="585"/>
      <c r="C38" s="585"/>
      <c r="D38" s="585"/>
      <c r="E38" s="585"/>
      <c r="F38" s="585"/>
      <c r="G38" s="585"/>
      <c r="H38" s="585"/>
      <c r="I38" s="585"/>
    </row>
    <row r="39" spans="1:9" ht="26.25" thickBot="1">
      <c r="A39" s="619" t="s">
        <v>281</v>
      </c>
      <c r="B39" s="587" t="s">
        <v>4</v>
      </c>
      <c r="C39" s="587" t="s">
        <v>191</v>
      </c>
      <c r="D39" s="588" t="s">
        <v>5</v>
      </c>
      <c r="E39" s="586" t="s">
        <v>7</v>
      </c>
      <c r="F39" s="589" t="s">
        <v>193</v>
      </c>
      <c r="G39" s="589" t="s">
        <v>194</v>
      </c>
      <c r="H39" s="589" t="s">
        <v>13</v>
      </c>
      <c r="I39" s="590" t="s">
        <v>14</v>
      </c>
    </row>
    <row r="40" spans="1:9" ht="15.75">
      <c r="A40" s="620">
        <v>0.375</v>
      </c>
      <c r="B40" s="592" t="s">
        <v>764</v>
      </c>
      <c r="C40" s="593" t="s">
        <v>614</v>
      </c>
      <c r="D40" s="594" t="s">
        <v>348</v>
      </c>
      <c r="E40" s="595">
        <v>393</v>
      </c>
      <c r="F40" s="596">
        <v>223</v>
      </c>
      <c r="G40" s="596">
        <v>0</v>
      </c>
      <c r="H40" s="597">
        <v>616.0020200002999</v>
      </c>
      <c r="I40" s="621">
        <v>1</v>
      </c>
    </row>
    <row r="41" spans="1:9" ht="15.75">
      <c r="A41" s="622">
        <v>0.45833333333333337</v>
      </c>
      <c r="B41" s="600" t="s">
        <v>722</v>
      </c>
      <c r="C41" s="601" t="s">
        <v>585</v>
      </c>
      <c r="D41" s="602" t="s">
        <v>610</v>
      </c>
      <c r="E41" s="603">
        <v>400</v>
      </c>
      <c r="F41" s="604">
        <v>181</v>
      </c>
      <c r="G41" s="604">
        <v>3</v>
      </c>
      <c r="H41" s="605">
        <v>581.0012150011</v>
      </c>
      <c r="I41" s="623">
        <v>2</v>
      </c>
    </row>
    <row r="42" spans="1:9" ht="15.75">
      <c r="A42" s="622">
        <v>0.5416666666666666</v>
      </c>
      <c r="B42" s="600" t="s">
        <v>726</v>
      </c>
      <c r="C42" s="461" t="s">
        <v>621</v>
      </c>
      <c r="D42" s="602" t="s">
        <v>29</v>
      </c>
      <c r="E42" s="603">
        <v>395</v>
      </c>
      <c r="F42" s="604">
        <v>184</v>
      </c>
      <c r="G42" s="604">
        <v>4</v>
      </c>
      <c r="H42" s="605">
        <v>579.0014130016999</v>
      </c>
      <c r="I42" s="623">
        <v>3</v>
      </c>
    </row>
    <row r="43" spans="1:9" ht="15.75">
      <c r="A43" s="622">
        <v>0.5</v>
      </c>
      <c r="B43" s="600" t="s">
        <v>300</v>
      </c>
      <c r="C43" s="460" t="s">
        <v>299</v>
      </c>
      <c r="D43" s="602" t="s">
        <v>282</v>
      </c>
      <c r="E43" s="603">
        <v>379</v>
      </c>
      <c r="F43" s="604">
        <v>190</v>
      </c>
      <c r="G43" s="604">
        <v>4</v>
      </c>
      <c r="H43" s="605">
        <v>569.0016130013</v>
      </c>
      <c r="I43" s="623">
        <v>4</v>
      </c>
    </row>
    <row r="44" spans="1:9" ht="15.75">
      <c r="A44" s="622">
        <v>0.5416666666666666</v>
      </c>
      <c r="B44" s="600" t="s">
        <v>724</v>
      </c>
      <c r="C44" s="460" t="s">
        <v>592</v>
      </c>
      <c r="D44" s="602" t="s">
        <v>29</v>
      </c>
      <c r="E44" s="603">
        <v>363</v>
      </c>
      <c r="F44" s="604">
        <v>199</v>
      </c>
      <c r="G44" s="604">
        <v>3</v>
      </c>
      <c r="H44" s="605">
        <v>562.0018150018</v>
      </c>
      <c r="I44" s="623">
        <v>5</v>
      </c>
    </row>
    <row r="45" spans="1:9" ht="15.75">
      <c r="A45" s="622">
        <v>0.4166666666666667</v>
      </c>
      <c r="B45" s="600" t="s">
        <v>767</v>
      </c>
      <c r="C45" s="503" t="s">
        <v>617</v>
      </c>
      <c r="D45" s="602" t="s">
        <v>15</v>
      </c>
      <c r="E45" s="603">
        <v>373</v>
      </c>
      <c r="F45" s="604">
        <v>186</v>
      </c>
      <c r="G45" s="604">
        <v>11</v>
      </c>
      <c r="H45" s="605">
        <v>559.0015070006999</v>
      </c>
      <c r="I45" s="623">
        <v>6</v>
      </c>
    </row>
    <row r="46" spans="1:9" ht="15.75">
      <c r="A46" s="622">
        <v>0.4166666666666667</v>
      </c>
      <c r="B46" s="600" t="s">
        <v>720</v>
      </c>
      <c r="C46" s="460" t="s">
        <v>721</v>
      </c>
      <c r="D46" s="602" t="s">
        <v>29</v>
      </c>
      <c r="E46" s="603">
        <v>352</v>
      </c>
      <c r="F46" s="604">
        <v>198</v>
      </c>
      <c r="G46" s="604">
        <v>3</v>
      </c>
      <c r="H46" s="605">
        <v>550.0017150008</v>
      </c>
      <c r="I46" s="623">
        <v>7</v>
      </c>
    </row>
    <row r="47" spans="1:9" ht="15.75">
      <c r="A47" s="622">
        <v>0.5416666666666666</v>
      </c>
      <c r="B47" s="600" t="s">
        <v>304</v>
      </c>
      <c r="C47" s="609" t="s">
        <v>303</v>
      </c>
      <c r="D47" s="602" t="s">
        <v>282</v>
      </c>
      <c r="E47" s="603">
        <v>367</v>
      </c>
      <c r="F47" s="604">
        <v>183</v>
      </c>
      <c r="G47" s="604">
        <v>3</v>
      </c>
      <c r="H47" s="605">
        <v>550.001315002</v>
      </c>
      <c r="I47" s="623">
        <v>8</v>
      </c>
    </row>
    <row r="48" spans="1:9" ht="15.75">
      <c r="A48" s="622">
        <v>0.375</v>
      </c>
      <c r="B48" s="600" t="s">
        <v>762</v>
      </c>
      <c r="C48" s="601" t="s">
        <v>612</v>
      </c>
      <c r="D48" s="602" t="s">
        <v>183</v>
      </c>
      <c r="E48" s="603">
        <v>370</v>
      </c>
      <c r="F48" s="604">
        <v>179</v>
      </c>
      <c r="G48" s="604">
        <v>7</v>
      </c>
      <c r="H48" s="605">
        <v>549.0010100001</v>
      </c>
      <c r="I48" s="624">
        <v>9</v>
      </c>
    </row>
    <row r="49" spans="1:9" ht="15.75">
      <c r="A49" s="622">
        <v>0.45833333333333337</v>
      </c>
      <c r="B49" s="600" t="s">
        <v>723</v>
      </c>
      <c r="C49" s="601" t="s">
        <v>619</v>
      </c>
      <c r="D49" s="602" t="s">
        <v>15</v>
      </c>
      <c r="E49" s="603">
        <v>373</v>
      </c>
      <c r="F49" s="604">
        <v>176</v>
      </c>
      <c r="G49" s="604">
        <v>5</v>
      </c>
      <c r="H49" s="605">
        <v>549.0008120012</v>
      </c>
      <c r="I49" s="624">
        <v>10</v>
      </c>
    </row>
    <row r="50" spans="1:9" ht="15.75">
      <c r="A50" s="622">
        <v>0.5</v>
      </c>
      <c r="B50" s="600" t="s">
        <v>725</v>
      </c>
      <c r="C50" s="533" t="s">
        <v>620</v>
      </c>
      <c r="D50" s="602" t="s">
        <v>348</v>
      </c>
      <c r="E50" s="603">
        <v>339</v>
      </c>
      <c r="F50" s="604">
        <v>201</v>
      </c>
      <c r="G50" s="604">
        <v>3</v>
      </c>
      <c r="H50" s="605">
        <v>540.0019150016</v>
      </c>
      <c r="I50" s="624">
        <v>11</v>
      </c>
    </row>
    <row r="51" spans="1:9" ht="15.75">
      <c r="A51" s="622">
        <v>0.4166666666666667</v>
      </c>
      <c r="B51" s="600" t="s">
        <v>734</v>
      </c>
      <c r="C51" s="460" t="s">
        <v>583</v>
      </c>
      <c r="D51" s="602" t="s">
        <v>226</v>
      </c>
      <c r="E51" s="603">
        <v>359</v>
      </c>
      <c r="F51" s="604">
        <v>178</v>
      </c>
      <c r="G51" s="604">
        <v>7</v>
      </c>
      <c r="H51" s="605">
        <v>537.0009100006</v>
      </c>
      <c r="I51" s="624">
        <v>12</v>
      </c>
    </row>
    <row r="52" spans="1:9" ht="15.75">
      <c r="A52" s="622">
        <v>0.45833333333333337</v>
      </c>
      <c r="B52" s="610" t="s">
        <v>694</v>
      </c>
      <c r="C52" s="513" t="s">
        <v>292</v>
      </c>
      <c r="D52" s="611" t="s">
        <v>328</v>
      </c>
      <c r="E52" s="603">
        <v>346</v>
      </c>
      <c r="F52" s="604">
        <v>173</v>
      </c>
      <c r="G52" s="604">
        <v>15</v>
      </c>
      <c r="H52" s="605">
        <v>519.0007030009</v>
      </c>
      <c r="I52" s="624">
        <v>13</v>
      </c>
    </row>
    <row r="53" spans="1:9" ht="15.75">
      <c r="A53" s="622">
        <v>0.375</v>
      </c>
      <c r="B53" s="600" t="s">
        <v>763</v>
      </c>
      <c r="C53" s="532" t="s">
        <v>613</v>
      </c>
      <c r="D53" s="602" t="s">
        <v>101</v>
      </c>
      <c r="E53" s="603">
        <v>373</v>
      </c>
      <c r="F53" s="604">
        <v>143</v>
      </c>
      <c r="G53" s="604">
        <v>9</v>
      </c>
      <c r="H53" s="605">
        <v>516.0003080002</v>
      </c>
      <c r="I53" s="624">
        <v>14</v>
      </c>
    </row>
    <row r="54" spans="1:9" ht="15.75">
      <c r="A54" s="622">
        <v>0.4166666666666667</v>
      </c>
      <c r="B54" s="600" t="s">
        <v>766</v>
      </c>
      <c r="C54" s="460" t="s">
        <v>616</v>
      </c>
      <c r="D54" s="602" t="s">
        <v>328</v>
      </c>
      <c r="E54" s="603">
        <v>365</v>
      </c>
      <c r="F54" s="604">
        <v>147</v>
      </c>
      <c r="G54" s="604">
        <v>18</v>
      </c>
      <c r="H54" s="605">
        <v>512.0004010005</v>
      </c>
      <c r="I54" s="624">
        <v>15</v>
      </c>
    </row>
    <row r="55" spans="1:9" ht="15.75">
      <c r="A55" s="622">
        <v>0.5</v>
      </c>
      <c r="B55" s="600" t="s">
        <v>302</v>
      </c>
      <c r="C55" s="460" t="s">
        <v>301</v>
      </c>
      <c r="D55" s="602" t="s">
        <v>298</v>
      </c>
      <c r="E55" s="603">
        <v>352</v>
      </c>
      <c r="F55" s="604">
        <v>153</v>
      </c>
      <c r="G55" s="604">
        <v>12</v>
      </c>
      <c r="H55" s="605">
        <v>505.00050400149996</v>
      </c>
      <c r="I55" s="624">
        <v>16</v>
      </c>
    </row>
    <row r="56" spans="1:9" ht="15.75">
      <c r="A56" s="622">
        <v>0.45833333333333337</v>
      </c>
      <c r="B56" s="600" t="s">
        <v>695</v>
      </c>
      <c r="C56" s="460" t="s">
        <v>696</v>
      </c>
      <c r="D56" s="602" t="s">
        <v>29</v>
      </c>
      <c r="E56" s="603">
        <v>343</v>
      </c>
      <c r="F56" s="604">
        <v>157</v>
      </c>
      <c r="G56" s="604">
        <v>9</v>
      </c>
      <c r="H56" s="605">
        <v>500.000608001</v>
      </c>
      <c r="I56" s="624">
        <v>17</v>
      </c>
    </row>
    <row r="57" spans="1:9" ht="15.75">
      <c r="A57" s="622">
        <v>0.5416666666666666</v>
      </c>
      <c r="B57" s="600" t="s">
        <v>727</v>
      </c>
      <c r="C57" s="418" t="s">
        <v>622</v>
      </c>
      <c r="D57" s="602" t="s">
        <v>611</v>
      </c>
      <c r="E57" s="603">
        <v>319</v>
      </c>
      <c r="F57" s="604">
        <v>179</v>
      </c>
      <c r="G57" s="604">
        <v>12</v>
      </c>
      <c r="H57" s="605">
        <v>498.00100400189996</v>
      </c>
      <c r="I57" s="624">
        <v>18</v>
      </c>
    </row>
    <row r="58" spans="1:9" ht="15.75">
      <c r="A58" s="622">
        <v>0.5</v>
      </c>
      <c r="B58" s="610" t="s">
        <v>724</v>
      </c>
      <c r="C58" s="514" t="s">
        <v>618</v>
      </c>
      <c r="D58" s="611" t="s">
        <v>29</v>
      </c>
      <c r="E58" s="603">
        <v>346</v>
      </c>
      <c r="F58" s="604">
        <v>139</v>
      </c>
      <c r="G58" s="604">
        <v>12</v>
      </c>
      <c r="H58" s="605">
        <v>485.0002040014</v>
      </c>
      <c r="I58" s="624">
        <v>19</v>
      </c>
    </row>
    <row r="59" spans="1:9" ht="16.5" thickBot="1">
      <c r="A59" s="625">
        <v>0.375</v>
      </c>
      <c r="B59" s="613" t="s">
        <v>765</v>
      </c>
      <c r="C59" s="534" t="s">
        <v>615</v>
      </c>
      <c r="D59" s="614" t="s">
        <v>609</v>
      </c>
      <c r="E59" s="615">
        <v>337</v>
      </c>
      <c r="F59" s="616">
        <v>122</v>
      </c>
      <c r="G59" s="616">
        <v>17</v>
      </c>
      <c r="H59" s="617">
        <v>459.0001020004</v>
      </c>
      <c r="I59" s="626">
        <v>20</v>
      </c>
    </row>
    <row r="60" spans="1:9" ht="23.25">
      <c r="A60" s="318"/>
      <c r="B60" s="319"/>
      <c r="C60" s="319"/>
      <c r="D60" s="320"/>
      <c r="E60" s="321"/>
      <c r="F60" s="333"/>
      <c r="G60" s="321"/>
      <c r="H60" s="334"/>
      <c r="I60" s="322"/>
    </row>
    <row r="61" spans="1:9" ht="15" customHeight="1">
      <c r="A61" s="863" t="s">
        <v>192</v>
      </c>
      <c r="B61" s="861" t="s">
        <v>797</v>
      </c>
      <c r="C61" s="861"/>
      <c r="D61" s="861"/>
      <c r="E61" s="861"/>
      <c r="F61" s="861"/>
      <c r="G61" s="861"/>
      <c r="H61" s="861"/>
      <c r="I61" s="861"/>
    </row>
    <row r="62" spans="1:9" ht="15" customHeight="1">
      <c r="A62" s="864"/>
      <c r="B62" s="861"/>
      <c r="C62" s="861"/>
      <c r="D62" s="861"/>
      <c r="E62" s="861"/>
      <c r="F62" s="861"/>
      <c r="G62" s="861"/>
      <c r="H62" s="861"/>
      <c r="I62" s="861"/>
    </row>
    <row r="63" ht="15" customHeight="1"/>
  </sheetData>
  <sheetProtection/>
  <mergeCells count="8">
    <mergeCell ref="B36:I37"/>
    <mergeCell ref="A61:A62"/>
    <mergeCell ref="B61:I62"/>
    <mergeCell ref="B2:I3"/>
    <mergeCell ref="B4:I5"/>
    <mergeCell ref="A29:A30"/>
    <mergeCell ref="B29:I30"/>
    <mergeCell ref="B34:I35"/>
  </mergeCells>
  <conditionalFormatting sqref="H8:H27">
    <cfRule type="cellIs" priority="4" dxfId="76" operator="between" stopIfTrue="1">
      <formula>470</formula>
      <formula>499</formula>
    </cfRule>
    <cfRule type="cellIs" priority="5" dxfId="1036" operator="greaterThanOrEqual" stopIfTrue="1">
      <formula>500</formula>
    </cfRule>
    <cfRule type="cellIs" priority="6" dxfId="476" operator="equal" stopIfTrue="1">
      <formula>0</formula>
    </cfRule>
  </conditionalFormatting>
  <conditionalFormatting sqref="H40:H59">
    <cfRule type="cellIs" priority="1" dxfId="76" operator="between" stopIfTrue="1">
      <formula>470</formula>
      <formula>499</formula>
    </cfRule>
    <cfRule type="cellIs" priority="2" dxfId="1036" operator="greaterThanOrEqual" stopIfTrue="1">
      <formula>500</formula>
    </cfRule>
    <cfRule type="cellIs" priority="3" dxfId="476" operator="equal" stopIfTrue="1">
      <formula>0</formula>
    </cfRule>
  </conditionalFormatting>
  <printOptions/>
  <pageMargins left="0.31496062992125984" right="0.11811023622047245" top="0.7874015748031497" bottom="0.3937007874015748" header="0.31496062992125984" footer="0.31496062992125984"/>
  <pageSetup horizontalDpi="300" verticalDpi="300" orientation="landscape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N20" sqref="N20"/>
    </sheetView>
  </sheetViews>
  <sheetFormatPr defaultColWidth="11.421875" defaultRowHeight="12.75"/>
  <cols>
    <col min="1" max="1" width="5.7109375" style="37" customWidth="1"/>
    <col min="2" max="2" width="11.421875" style="37" customWidth="1"/>
    <col min="3" max="3" width="5.7109375" style="37" customWidth="1"/>
    <col min="4" max="4" width="11.421875" style="155" customWidth="1"/>
    <col min="5" max="5" width="17.28125" style="37" customWidth="1"/>
    <col min="6" max="16384" width="11.421875" style="37" customWidth="1"/>
  </cols>
  <sheetData>
    <row r="1" ht="18">
      <c r="A1" s="154" t="s">
        <v>45</v>
      </c>
    </row>
    <row r="4" spans="2:3" ht="15.75">
      <c r="B4" s="155" t="s">
        <v>182</v>
      </c>
      <c r="C4" s="156"/>
    </row>
    <row r="5" spans="2:3" ht="15.75">
      <c r="B5" s="155"/>
      <c r="C5" s="156"/>
    </row>
    <row r="6" spans="2:3" ht="15.75">
      <c r="B6" s="155"/>
      <c r="C6" s="156"/>
    </row>
    <row r="7" spans="2:3" ht="15.75">
      <c r="B7" s="155"/>
      <c r="C7" s="156"/>
    </row>
    <row r="8" spans="2:3" ht="15.75">
      <c r="B8" s="155"/>
      <c r="C8" s="156"/>
    </row>
    <row r="9" spans="2:3" ht="15.75">
      <c r="B9" s="155" t="s">
        <v>200</v>
      </c>
      <c r="C9" s="156"/>
    </row>
    <row r="10" spans="2:3" ht="15.75">
      <c r="B10" s="155"/>
      <c r="C10" s="156"/>
    </row>
    <row r="11" spans="2:3" ht="15.75">
      <c r="B11" s="155"/>
      <c r="C11" s="156"/>
    </row>
    <row r="12" spans="2:3" ht="15.75">
      <c r="B12" s="155"/>
      <c r="C12" s="156"/>
    </row>
    <row r="13" spans="2:3" ht="15.75">
      <c r="B13" s="155" t="s">
        <v>46</v>
      </c>
      <c r="C13" s="156"/>
    </row>
    <row r="14" ht="15.75">
      <c r="B14" s="155"/>
    </row>
    <row r="15" ht="15.75">
      <c r="B15" s="155"/>
    </row>
    <row r="16" ht="15.75">
      <c r="B16" s="155"/>
    </row>
    <row r="17" ht="15.75">
      <c r="B17" s="155"/>
    </row>
    <row r="18" ht="15.75">
      <c r="B18" s="155"/>
    </row>
    <row r="19" ht="15.75">
      <c r="B19" s="155"/>
    </row>
    <row r="20" ht="15.75">
      <c r="B20" s="155"/>
    </row>
    <row r="21" ht="15.75">
      <c r="B21" s="155" t="s">
        <v>24</v>
      </c>
    </row>
    <row r="22" ht="15.75">
      <c r="B22" s="155"/>
    </row>
    <row r="23" ht="15.75">
      <c r="B23" s="155"/>
    </row>
    <row r="24" ht="15.75">
      <c r="B24" s="155"/>
    </row>
    <row r="25" ht="15.75">
      <c r="B25" s="155"/>
    </row>
    <row r="26" ht="15.75">
      <c r="B26" s="155"/>
    </row>
    <row r="27" spans="2:4" ht="15.75">
      <c r="B27" s="155" t="s">
        <v>47</v>
      </c>
      <c r="C27" s="156"/>
      <c r="D27" s="350"/>
    </row>
    <row r="28" spans="2:3" ht="15.75">
      <c r="B28" s="155"/>
      <c r="C28" s="156"/>
    </row>
    <row r="29" spans="2:4" ht="15.75">
      <c r="B29" s="155"/>
      <c r="C29" s="156"/>
      <c r="D29" s="350"/>
    </row>
    <row r="30" spans="2:4" ht="15.75">
      <c r="B30" s="155"/>
      <c r="C30" s="156"/>
      <c r="D30" s="350"/>
    </row>
    <row r="31" spans="2:3" ht="15.75">
      <c r="B31" s="155"/>
      <c r="C31" s="156"/>
    </row>
    <row r="32" spans="2:4" ht="15.75">
      <c r="B32" s="155" t="s">
        <v>51</v>
      </c>
      <c r="D32" s="350"/>
    </row>
    <row r="33" spans="2:4" ht="15.75">
      <c r="B33" s="155"/>
      <c r="D33" s="350"/>
    </row>
    <row r="34" ht="15.75">
      <c r="B34" s="155"/>
    </row>
    <row r="35" spans="2:4" ht="15.75">
      <c r="B35" s="155"/>
      <c r="D35" s="350"/>
    </row>
    <row r="36" ht="15.75">
      <c r="B36" s="155"/>
    </row>
    <row r="37" ht="15.75">
      <c r="B37" s="155" t="s">
        <v>52</v>
      </c>
    </row>
    <row r="38" ht="15.75">
      <c r="B38" s="155"/>
    </row>
    <row r="39" spans="2:4" ht="15.75">
      <c r="B39" s="155" t="s">
        <v>49</v>
      </c>
      <c r="D39" s="352"/>
    </row>
    <row r="40" spans="2:4" ht="15.75">
      <c r="B40" s="155"/>
      <c r="D40" s="352"/>
    </row>
    <row r="41" spans="2:10" ht="15.75">
      <c r="B41" s="155"/>
      <c r="J41" s="352"/>
    </row>
    <row r="42" ht="15.75">
      <c r="B42" s="155" t="s">
        <v>50</v>
      </c>
    </row>
    <row r="43" spans="2:4" ht="15.75">
      <c r="B43" s="155"/>
      <c r="D43" s="352"/>
    </row>
    <row r="44" spans="2:5" ht="15.75">
      <c r="B44" s="155"/>
      <c r="D44" s="352"/>
      <c r="E44" s="353"/>
    </row>
    <row r="45" spans="2:5" ht="15.75">
      <c r="B45" s="155"/>
      <c r="D45" s="352"/>
      <c r="E45" s="353"/>
    </row>
    <row r="46" spans="2:5" ht="15.75">
      <c r="B46" s="155"/>
      <c r="D46" s="352"/>
      <c r="E46" s="353"/>
    </row>
    <row r="47" spans="2:5" ht="15.75">
      <c r="B47" s="155"/>
      <c r="D47" s="352"/>
      <c r="E47" s="353"/>
    </row>
    <row r="48" ht="15.75">
      <c r="B48" s="155"/>
    </row>
    <row r="49" spans="2:4" ht="15.75">
      <c r="B49" s="155" t="s">
        <v>48</v>
      </c>
      <c r="D49" s="352"/>
    </row>
    <row r="50" spans="2:4" ht="15.75">
      <c r="B50" s="155"/>
      <c r="D50" s="352"/>
    </row>
    <row r="51" ht="15.75">
      <c r="B51" s="155"/>
    </row>
    <row r="52" ht="15.75">
      <c r="B52" s="155"/>
    </row>
    <row r="53" ht="15.75">
      <c r="C53" s="156"/>
    </row>
    <row r="54" ht="15.75">
      <c r="B54" s="155"/>
    </row>
  </sheetData>
  <sheetProtection/>
  <printOptions/>
  <pageMargins left="0.7086614173228347" right="0.7086614173228347" top="0.5905511811023623" bottom="0.5905511811023623" header="0.31496062992125984" footer="0.31496062992125984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7.140625" style="165" customWidth="1"/>
    <col min="2" max="5" width="11.28125" style="165" customWidth="1"/>
    <col min="6" max="6" width="2.28125" style="165" customWidth="1"/>
    <col min="7" max="7" width="7.00390625" style="165" customWidth="1"/>
    <col min="8" max="8" width="11.28125" style="167" customWidth="1"/>
    <col min="9" max="11" width="11.28125" style="165" customWidth="1"/>
    <col min="12" max="13" width="12.7109375" style="165" customWidth="1"/>
    <col min="14" max="16384" width="11.421875" style="165" customWidth="1"/>
  </cols>
  <sheetData>
    <row r="1" spans="1:11" ht="23.25">
      <c r="A1" s="942"/>
      <c r="B1" s="942"/>
      <c r="C1" s="942"/>
      <c r="D1" s="942"/>
      <c r="E1" s="942"/>
      <c r="F1" s="942"/>
      <c r="G1" s="942"/>
      <c r="H1" s="942"/>
      <c r="I1" s="942"/>
      <c r="J1" s="942"/>
      <c r="K1" s="942"/>
    </row>
    <row r="2" spans="1:11" ht="23.25">
      <c r="A2" s="941" t="s">
        <v>277</v>
      </c>
      <c r="B2" s="941"/>
      <c r="C2" s="941"/>
      <c r="D2" s="941"/>
      <c r="E2" s="941"/>
      <c r="F2" s="941"/>
      <c r="G2" s="941"/>
      <c r="H2" s="941"/>
      <c r="I2" s="941"/>
      <c r="J2" s="941"/>
      <c r="K2" s="941"/>
    </row>
    <row r="3" spans="7:256" ht="15">
      <c r="G3" s="166"/>
      <c r="H3" s="166"/>
      <c r="I3" s="166"/>
      <c r="J3" s="166"/>
      <c r="K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66"/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66"/>
      <c r="IS3" s="166"/>
      <c r="IT3" s="166"/>
      <c r="IU3" s="166"/>
      <c r="IV3" s="166"/>
    </row>
    <row r="4" spans="1:8" ht="20.25">
      <c r="A4" s="178"/>
      <c r="B4" s="178"/>
      <c r="C4" s="178"/>
      <c r="D4" s="178"/>
      <c r="E4" s="940">
        <v>45018</v>
      </c>
      <c r="F4" s="940"/>
      <c r="G4" s="940"/>
      <c r="H4" s="165"/>
    </row>
    <row r="5" spans="1:11" ht="31.5">
      <c r="A5" s="168" t="s">
        <v>6</v>
      </c>
      <c r="B5" s="169" t="s">
        <v>54</v>
      </c>
      <c r="C5" s="169" t="s">
        <v>55</v>
      </c>
      <c r="D5" s="169" t="s">
        <v>56</v>
      </c>
      <c r="E5" s="169" t="s">
        <v>57</v>
      </c>
      <c r="F5" s="37"/>
      <c r="G5" s="168" t="s">
        <v>6</v>
      </c>
      <c r="H5" s="169" t="s">
        <v>58</v>
      </c>
      <c r="I5" s="169" t="s">
        <v>59</v>
      </c>
      <c r="J5" s="169" t="s">
        <v>60</v>
      </c>
      <c r="K5" s="169" t="s">
        <v>61</v>
      </c>
    </row>
    <row r="6" spans="1:11" ht="15.75">
      <c r="A6" s="179">
        <v>0.375</v>
      </c>
      <c r="B6" s="173" t="s">
        <v>159</v>
      </c>
      <c r="C6" s="173" t="s">
        <v>160</v>
      </c>
      <c r="D6" s="173" t="s">
        <v>161</v>
      </c>
      <c r="E6" s="173" t="s">
        <v>162</v>
      </c>
      <c r="F6" s="37"/>
      <c r="G6" s="179">
        <v>0.375</v>
      </c>
      <c r="H6" s="173" t="s">
        <v>166</v>
      </c>
      <c r="I6" s="173" t="s">
        <v>167</v>
      </c>
      <c r="J6" s="173" t="s">
        <v>168</v>
      </c>
      <c r="K6" s="173" t="s">
        <v>169</v>
      </c>
    </row>
    <row r="7" spans="1:11" ht="15.75">
      <c r="A7" s="180">
        <v>0.4166666666666667</v>
      </c>
      <c r="B7" s="173" t="s">
        <v>163</v>
      </c>
      <c r="C7" s="173" t="s">
        <v>164</v>
      </c>
      <c r="D7" s="173" t="s">
        <v>67</v>
      </c>
      <c r="E7" s="173" t="s">
        <v>68</v>
      </c>
      <c r="F7" s="37"/>
      <c r="G7" s="180">
        <v>0.4166666666666667</v>
      </c>
      <c r="H7" s="173" t="s">
        <v>170</v>
      </c>
      <c r="I7" s="173" t="s">
        <v>171</v>
      </c>
      <c r="J7" s="173" t="s">
        <v>63</v>
      </c>
      <c r="K7" s="173" t="s">
        <v>64</v>
      </c>
    </row>
    <row r="8" spans="1:11" ht="15.75">
      <c r="A8" s="180">
        <v>0.4583333333333333</v>
      </c>
      <c r="B8" s="173" t="s">
        <v>69</v>
      </c>
      <c r="C8" s="173" t="s">
        <v>165</v>
      </c>
      <c r="D8" s="173" t="s">
        <v>74</v>
      </c>
      <c r="E8" s="173" t="s">
        <v>75</v>
      </c>
      <c r="F8" s="37"/>
      <c r="G8" s="180">
        <v>0.4791666666666667</v>
      </c>
      <c r="H8" s="173" t="s">
        <v>65</v>
      </c>
      <c r="I8" s="173" t="s">
        <v>66</v>
      </c>
      <c r="J8" s="173" t="s">
        <v>70</v>
      </c>
      <c r="K8" s="173" t="s">
        <v>71</v>
      </c>
    </row>
    <row r="9" spans="1:11" ht="15.75">
      <c r="A9" s="180">
        <v>0.5208333333333334</v>
      </c>
      <c r="B9" s="173" t="s">
        <v>76</v>
      </c>
      <c r="C9" s="173" t="s">
        <v>77</v>
      </c>
      <c r="D9" s="173" t="s">
        <v>82</v>
      </c>
      <c r="E9" s="173" t="s">
        <v>83</v>
      </c>
      <c r="F9" s="37"/>
      <c r="G9" s="180">
        <v>0.5208333333333334</v>
      </c>
      <c r="H9" s="173" t="s">
        <v>72</v>
      </c>
      <c r="I9" s="173" t="s">
        <v>73</v>
      </c>
      <c r="J9" s="173" t="s">
        <v>78</v>
      </c>
      <c r="K9" s="173" t="s">
        <v>79</v>
      </c>
    </row>
    <row r="10" spans="1:11" ht="15.75">
      <c r="A10" s="180">
        <v>0.5625</v>
      </c>
      <c r="B10" s="173" t="s">
        <v>84</v>
      </c>
      <c r="C10" s="173" t="s">
        <v>85</v>
      </c>
      <c r="D10" s="173" t="s">
        <v>90</v>
      </c>
      <c r="E10" s="173" t="s">
        <v>91</v>
      </c>
      <c r="F10" s="37"/>
      <c r="G10" s="180">
        <v>0.5833333333333334</v>
      </c>
      <c r="H10" s="173" t="s">
        <v>80</v>
      </c>
      <c r="I10" s="173" t="s">
        <v>81</v>
      </c>
      <c r="J10" s="173" t="s">
        <v>86</v>
      </c>
      <c r="K10" s="173" t="s">
        <v>87</v>
      </c>
    </row>
    <row r="11" spans="1:11" ht="15.75">
      <c r="A11" s="181">
        <v>0.6041666666666666</v>
      </c>
      <c r="B11" s="173" t="s">
        <v>92</v>
      </c>
      <c r="C11" s="173" t="s">
        <v>93</v>
      </c>
      <c r="D11" s="173" t="s">
        <v>96</v>
      </c>
      <c r="E11" s="173" t="s">
        <v>97</v>
      </c>
      <c r="F11" s="37"/>
      <c r="G11" s="181">
        <v>0.625</v>
      </c>
      <c r="H11" s="173" t="s">
        <v>88</v>
      </c>
      <c r="I11" s="173" t="s">
        <v>89</v>
      </c>
      <c r="J11" s="173" t="s">
        <v>94</v>
      </c>
      <c r="K11" s="173" t="s">
        <v>95</v>
      </c>
    </row>
    <row r="12" spans="1:11" ht="15.75">
      <c r="A12" s="177">
        <v>0.6666666666666666</v>
      </c>
      <c r="B12" s="937" t="s">
        <v>62</v>
      </c>
      <c r="C12" s="938"/>
      <c r="D12" s="938"/>
      <c r="E12" s="939"/>
      <c r="F12" s="37"/>
      <c r="G12" s="177">
        <v>0.7083333333333334</v>
      </c>
      <c r="H12" s="937" t="s">
        <v>62</v>
      </c>
      <c r="I12" s="938"/>
      <c r="J12" s="938"/>
      <c r="K12" s="939"/>
    </row>
    <row r="13" spans="1:11" ht="15.75">
      <c r="A13" s="751"/>
      <c r="B13" s="752"/>
      <c r="C13" s="752"/>
      <c r="D13" s="752"/>
      <c r="E13" s="752"/>
      <c r="F13" s="37"/>
      <c r="G13" s="751"/>
      <c r="H13" s="752"/>
      <c r="I13" s="752"/>
      <c r="J13" s="752"/>
      <c r="K13" s="752"/>
    </row>
    <row r="14" spans="1:11" ht="15.75">
      <c r="A14" s="751"/>
      <c r="B14" s="752"/>
      <c r="C14" s="752"/>
      <c r="D14" s="752"/>
      <c r="E14" s="752"/>
      <c r="F14" s="37"/>
      <c r="G14" s="751"/>
      <c r="H14" s="752"/>
      <c r="I14" s="752"/>
      <c r="J14" s="752"/>
      <c r="K14" s="752"/>
    </row>
    <row r="15" spans="1:11" ht="15.75">
      <c r="A15" s="751"/>
      <c r="B15" s="752"/>
      <c r="C15" s="752"/>
      <c r="D15" s="752"/>
      <c r="E15" s="752"/>
      <c r="F15" s="37"/>
      <c r="G15" s="751"/>
      <c r="H15" s="752"/>
      <c r="I15" s="752"/>
      <c r="J15" s="752"/>
      <c r="K15" s="752"/>
    </row>
    <row r="16" spans="1:256" s="157" customFormat="1" ht="20.25">
      <c r="A16" s="165"/>
      <c r="B16" s="165"/>
      <c r="C16" s="165"/>
      <c r="D16" s="165"/>
      <c r="E16" s="165"/>
      <c r="F16" s="165"/>
      <c r="G16" s="165"/>
      <c r="H16" s="167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5"/>
      <c r="GO16" s="165"/>
      <c r="GP16" s="165"/>
      <c r="GQ16" s="165"/>
      <c r="GR16" s="165"/>
      <c r="GS16" s="165"/>
      <c r="GT16" s="165"/>
      <c r="GU16" s="165"/>
      <c r="GV16" s="165"/>
      <c r="GW16" s="165"/>
      <c r="GX16" s="165"/>
      <c r="GY16" s="165"/>
      <c r="GZ16" s="165"/>
      <c r="HA16" s="165"/>
      <c r="HB16" s="165"/>
      <c r="HC16" s="165"/>
      <c r="HD16" s="165"/>
      <c r="HE16" s="165"/>
      <c r="HF16" s="165"/>
      <c r="HG16" s="165"/>
      <c r="HH16" s="165"/>
      <c r="HI16" s="165"/>
      <c r="HJ16" s="165"/>
      <c r="HK16" s="165"/>
      <c r="HL16" s="165"/>
      <c r="HM16" s="165"/>
      <c r="HN16" s="165"/>
      <c r="HO16" s="165"/>
      <c r="HP16" s="165"/>
      <c r="HQ16" s="165"/>
      <c r="HR16" s="165"/>
      <c r="HS16" s="165"/>
      <c r="HT16" s="165"/>
      <c r="HU16" s="165"/>
      <c r="HV16" s="165"/>
      <c r="HW16" s="165"/>
      <c r="HX16" s="165"/>
      <c r="HY16" s="165"/>
      <c r="HZ16" s="165"/>
      <c r="IA16" s="165"/>
      <c r="IB16" s="165"/>
      <c r="IC16" s="165"/>
      <c r="ID16" s="165"/>
      <c r="IE16" s="165"/>
      <c r="IF16" s="165"/>
      <c r="IG16" s="165"/>
      <c r="IH16" s="165"/>
      <c r="II16" s="165"/>
      <c r="IJ16" s="165"/>
      <c r="IK16" s="165"/>
      <c r="IL16" s="165"/>
      <c r="IM16" s="165"/>
      <c r="IN16" s="165"/>
      <c r="IO16" s="165"/>
      <c r="IP16" s="165"/>
      <c r="IQ16" s="165"/>
      <c r="IR16" s="165"/>
      <c r="IS16" s="165"/>
      <c r="IT16" s="165"/>
      <c r="IU16" s="165"/>
      <c r="IV16" s="165"/>
    </row>
    <row r="17" spans="5:8" ht="20.25">
      <c r="E17" s="940">
        <v>45046</v>
      </c>
      <c r="F17" s="940"/>
      <c r="G17" s="940"/>
      <c r="H17" s="165"/>
    </row>
    <row r="18" spans="1:11" ht="31.5">
      <c r="A18" s="168" t="s">
        <v>6</v>
      </c>
      <c r="B18" s="169" t="s">
        <v>54</v>
      </c>
      <c r="C18" s="169" t="s">
        <v>55</v>
      </c>
      <c r="D18" s="169" t="s">
        <v>56</v>
      </c>
      <c r="E18" s="169" t="s">
        <v>57</v>
      </c>
      <c r="G18" s="168" t="s">
        <v>6</v>
      </c>
      <c r="H18" s="169" t="s">
        <v>58</v>
      </c>
      <c r="I18" s="169" t="s">
        <v>59</v>
      </c>
      <c r="J18" s="169" t="s">
        <v>60</v>
      </c>
      <c r="K18" s="169" t="s">
        <v>61</v>
      </c>
    </row>
    <row r="19" spans="1:11" ht="15.75">
      <c r="A19" s="170">
        <v>0.375</v>
      </c>
      <c r="B19" s="171" t="s">
        <v>125</v>
      </c>
      <c r="C19" s="171" t="s">
        <v>129</v>
      </c>
      <c r="D19" s="171" t="s">
        <v>126</v>
      </c>
      <c r="E19" s="171" t="s">
        <v>130</v>
      </c>
      <c r="F19" s="172"/>
      <c r="G19" s="170">
        <v>0.375</v>
      </c>
      <c r="H19" s="171" t="s">
        <v>141</v>
      </c>
      <c r="I19" s="171" t="s">
        <v>142</v>
      </c>
      <c r="J19" s="171" t="s">
        <v>143</v>
      </c>
      <c r="K19" s="171" t="s">
        <v>144</v>
      </c>
    </row>
    <row r="20" spans="1:11" ht="15.75">
      <c r="A20" s="174">
        <v>0.4166666666666667</v>
      </c>
      <c r="B20" s="175" t="s">
        <v>133</v>
      </c>
      <c r="C20" s="175" t="s">
        <v>134</v>
      </c>
      <c r="D20" s="175" t="s">
        <v>135</v>
      </c>
      <c r="E20" s="175" t="s">
        <v>136</v>
      </c>
      <c r="G20" s="174">
        <v>0.4166666666666667</v>
      </c>
      <c r="H20" s="175" t="s">
        <v>149</v>
      </c>
      <c r="I20" s="175" t="s">
        <v>150</v>
      </c>
      <c r="J20" s="175" t="s">
        <v>151</v>
      </c>
      <c r="K20" s="175" t="s">
        <v>152</v>
      </c>
    </row>
    <row r="21" spans="1:11" ht="15.75">
      <c r="A21" s="174">
        <v>0.4791666666666667</v>
      </c>
      <c r="B21" s="171" t="s">
        <v>127</v>
      </c>
      <c r="C21" s="171" t="s">
        <v>131</v>
      </c>
      <c r="D21" s="171" t="s">
        <v>128</v>
      </c>
      <c r="E21" s="171" t="s">
        <v>132</v>
      </c>
      <c r="G21" s="174">
        <v>0.4791666666666667</v>
      </c>
      <c r="H21" s="171" t="s">
        <v>145</v>
      </c>
      <c r="I21" s="171" t="s">
        <v>146</v>
      </c>
      <c r="J21" s="171" t="s">
        <v>147</v>
      </c>
      <c r="K21" s="171" t="s">
        <v>148</v>
      </c>
    </row>
    <row r="22" spans="1:11" ht="15.75">
      <c r="A22" s="174">
        <v>0.5208333333333334</v>
      </c>
      <c r="B22" s="176" t="s">
        <v>137</v>
      </c>
      <c r="C22" s="176" t="s">
        <v>138</v>
      </c>
      <c r="D22" s="176" t="s">
        <v>139</v>
      </c>
      <c r="E22" s="176" t="s">
        <v>140</v>
      </c>
      <c r="F22" s="172"/>
      <c r="G22" s="174">
        <v>0.5208333333333334</v>
      </c>
      <c r="H22" s="176" t="s">
        <v>156</v>
      </c>
      <c r="I22" s="176" t="s">
        <v>155</v>
      </c>
      <c r="J22" s="176" t="s">
        <v>154</v>
      </c>
      <c r="K22" s="176" t="s">
        <v>153</v>
      </c>
    </row>
    <row r="23" spans="1:11" ht="15.75">
      <c r="A23" s="174">
        <v>0.5833333333333334</v>
      </c>
      <c r="B23" s="934" t="s">
        <v>123</v>
      </c>
      <c r="C23" s="935"/>
      <c r="D23" s="935"/>
      <c r="E23" s="936"/>
      <c r="F23" s="304"/>
      <c r="G23" s="174">
        <v>0.5833333333333334</v>
      </c>
      <c r="H23" s="934" t="s">
        <v>157</v>
      </c>
      <c r="I23" s="935"/>
      <c r="J23" s="935"/>
      <c r="K23" s="936"/>
    </row>
    <row r="24" spans="1:252" s="159" customFormat="1" ht="15.75" customHeight="1">
      <c r="A24" s="305">
        <v>0.625</v>
      </c>
      <c r="B24" s="934" t="s">
        <v>124</v>
      </c>
      <c r="C24" s="935"/>
      <c r="D24" s="935"/>
      <c r="E24" s="936"/>
      <c r="F24" s="304"/>
      <c r="G24" s="305">
        <v>0.625</v>
      </c>
      <c r="H24" s="934" t="s">
        <v>158</v>
      </c>
      <c r="I24" s="935"/>
      <c r="J24" s="935"/>
      <c r="K24" s="936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165"/>
      <c r="FS24" s="165"/>
      <c r="FT24" s="165"/>
      <c r="FU24" s="165"/>
      <c r="FV24" s="165"/>
      <c r="FW24" s="165"/>
      <c r="FX24" s="165"/>
      <c r="FY24" s="165"/>
      <c r="FZ24" s="165"/>
      <c r="GA24" s="165"/>
      <c r="GB24" s="165"/>
      <c r="GC24" s="165"/>
      <c r="GD24" s="165"/>
      <c r="GE24" s="165"/>
      <c r="GF24" s="165"/>
      <c r="GG24" s="165"/>
      <c r="GH24" s="165"/>
      <c r="GI24" s="165"/>
      <c r="GJ24" s="165"/>
      <c r="GK24" s="165"/>
      <c r="GL24" s="165"/>
      <c r="GM24" s="165"/>
      <c r="GN24" s="165"/>
      <c r="GO24" s="165"/>
      <c r="GP24" s="165"/>
      <c r="GQ24" s="165"/>
      <c r="GR24" s="165"/>
      <c r="GS24" s="165"/>
      <c r="GT24" s="165"/>
      <c r="GU24" s="165"/>
      <c r="GV24" s="165"/>
      <c r="GW24" s="165"/>
      <c r="GX24" s="165"/>
      <c r="GY24" s="165"/>
      <c r="GZ24" s="165"/>
      <c r="HA24" s="165"/>
      <c r="HB24" s="165"/>
      <c r="HC24" s="165"/>
      <c r="HD24" s="165"/>
      <c r="HE24" s="165"/>
      <c r="HF24" s="165"/>
      <c r="HG24" s="165"/>
      <c r="HH24" s="165"/>
      <c r="HI24" s="165"/>
      <c r="HJ24" s="165"/>
      <c r="HK24" s="165"/>
      <c r="HL24" s="165"/>
      <c r="HM24" s="165"/>
      <c r="HN24" s="165"/>
      <c r="HO24" s="165"/>
      <c r="HP24" s="165"/>
      <c r="HQ24" s="165"/>
      <c r="HR24" s="165"/>
      <c r="HS24" s="165"/>
      <c r="HT24" s="165"/>
      <c r="HU24" s="165"/>
      <c r="HV24" s="165"/>
      <c r="HW24" s="165"/>
      <c r="HX24" s="165"/>
      <c r="HY24" s="165"/>
      <c r="HZ24" s="165"/>
      <c r="IA24" s="165"/>
      <c r="IB24" s="165"/>
      <c r="IC24" s="165"/>
      <c r="ID24" s="165"/>
      <c r="IE24" s="165"/>
      <c r="IF24" s="165"/>
      <c r="IG24" s="165"/>
      <c r="IH24" s="165"/>
      <c r="II24" s="165"/>
      <c r="IJ24" s="165"/>
      <c r="IK24" s="165"/>
      <c r="IL24" s="165"/>
      <c r="IM24" s="165"/>
      <c r="IN24" s="165"/>
      <c r="IO24" s="165"/>
      <c r="IP24" s="165"/>
      <c r="IQ24" s="165"/>
      <c r="IR24" s="165"/>
    </row>
    <row r="25" spans="1:11" ht="15.75">
      <c r="A25" s="177">
        <v>0.7083333333333334</v>
      </c>
      <c r="B25" s="937" t="s">
        <v>62</v>
      </c>
      <c r="C25" s="938"/>
      <c r="D25" s="938"/>
      <c r="E25" s="939"/>
      <c r="G25" s="177">
        <v>0.7083333333333334</v>
      </c>
      <c r="H25" s="937" t="s">
        <v>62</v>
      </c>
      <c r="I25" s="938"/>
      <c r="J25" s="938"/>
      <c r="K25" s="939"/>
    </row>
    <row r="29" spans="7:11" ht="15">
      <c r="G29" s="166"/>
      <c r="H29" s="166"/>
      <c r="I29" s="166"/>
      <c r="J29" s="166"/>
      <c r="K29" s="166"/>
    </row>
    <row r="31" ht="15">
      <c r="H31" s="165"/>
    </row>
  </sheetData>
  <sheetProtection/>
  <mergeCells count="12">
    <mergeCell ref="A1:K1"/>
    <mergeCell ref="B25:E25"/>
    <mergeCell ref="H25:K25"/>
    <mergeCell ref="E4:G4"/>
    <mergeCell ref="B23:E23"/>
    <mergeCell ref="B24:E24"/>
    <mergeCell ref="H23:K23"/>
    <mergeCell ref="H24:K24"/>
    <mergeCell ref="B12:E12"/>
    <mergeCell ref="H12:K12"/>
    <mergeCell ref="E17:G17"/>
    <mergeCell ref="A2:K2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A4" sqref="A4"/>
    </sheetView>
  </sheetViews>
  <sheetFormatPr defaultColWidth="11.421875" defaultRowHeight="12.75"/>
  <cols>
    <col min="1" max="1" width="17.00390625" style="0" customWidth="1"/>
    <col min="2" max="5" width="30.8515625" style="0" customWidth="1"/>
  </cols>
  <sheetData>
    <row r="1" spans="1:5" ht="22.5" customHeight="1">
      <c r="A1" s="943" t="s">
        <v>834</v>
      </c>
      <c r="B1" s="943"/>
      <c r="C1" s="943"/>
      <c r="D1" s="943"/>
      <c r="E1" s="943"/>
    </row>
    <row r="2" ht="9" customHeight="1"/>
    <row r="3" spans="1:5" ht="18" customHeight="1">
      <c r="A3" s="736" t="s">
        <v>827</v>
      </c>
      <c r="B3" s="737" t="s">
        <v>54</v>
      </c>
      <c r="C3" s="737" t="s">
        <v>55</v>
      </c>
      <c r="D3" s="737" t="s">
        <v>56</v>
      </c>
      <c r="E3" s="737" t="s">
        <v>57</v>
      </c>
    </row>
    <row r="4" spans="1:5" ht="18" customHeight="1">
      <c r="A4" t="s">
        <v>828</v>
      </c>
      <c r="B4" s="156" t="s">
        <v>943</v>
      </c>
      <c r="C4" s="738" t="s">
        <v>836</v>
      </c>
      <c r="D4" s="739" t="s">
        <v>837</v>
      </c>
      <c r="E4" s="739" t="s">
        <v>840</v>
      </c>
    </row>
    <row r="5" spans="2:5" ht="18" customHeight="1">
      <c r="B5" s="740" t="s">
        <v>942</v>
      </c>
      <c r="C5" s="741" t="s">
        <v>839</v>
      </c>
      <c r="D5" s="740" t="s">
        <v>838</v>
      </c>
      <c r="E5" s="740" t="s">
        <v>841</v>
      </c>
    </row>
    <row r="6" ht="10.5" customHeight="1"/>
    <row r="7" spans="1:5" ht="18">
      <c r="A7" s="742" t="s">
        <v>829</v>
      </c>
      <c r="B7" s="739" t="s">
        <v>837</v>
      </c>
      <c r="C7" s="739" t="s">
        <v>840</v>
      </c>
      <c r="D7" s="156" t="s">
        <v>943</v>
      </c>
      <c r="E7" s="738" t="s">
        <v>836</v>
      </c>
    </row>
    <row r="8" spans="2:5" ht="15.75">
      <c r="B8" s="740" t="s">
        <v>838</v>
      </c>
      <c r="C8" s="740" t="s">
        <v>841</v>
      </c>
      <c r="D8" s="740" t="s">
        <v>942</v>
      </c>
      <c r="E8" s="741" t="s">
        <v>839</v>
      </c>
    </row>
    <row r="9" spans="1:5" ht="15.75">
      <c r="A9" s="743" t="s">
        <v>830</v>
      </c>
      <c r="B9" s="744"/>
      <c r="C9" s="744"/>
      <c r="D9" s="744"/>
      <c r="E9" s="745"/>
    </row>
    <row r="10" spans="1:5" ht="18">
      <c r="A10" s="746"/>
      <c r="B10" s="747" t="s">
        <v>13</v>
      </c>
      <c r="C10" s="746"/>
      <c r="D10" s="746"/>
      <c r="E10" s="746"/>
    </row>
    <row r="11" ht="15.75" customHeight="1"/>
    <row r="12" spans="1:5" ht="18">
      <c r="A12" s="736" t="s">
        <v>827</v>
      </c>
      <c r="B12" s="737" t="s">
        <v>54</v>
      </c>
      <c r="C12" s="737" t="s">
        <v>55</v>
      </c>
      <c r="D12" s="737" t="s">
        <v>56</v>
      </c>
      <c r="E12" s="737" t="s">
        <v>57</v>
      </c>
    </row>
    <row r="13" spans="1:5" ht="15.75">
      <c r="A13" s="739" t="s">
        <v>842</v>
      </c>
      <c r="B13" s="739" t="s">
        <v>843</v>
      </c>
      <c r="C13" s="739" t="s">
        <v>845</v>
      </c>
      <c r="D13" s="738" t="s">
        <v>847</v>
      </c>
      <c r="E13" s="739" t="s">
        <v>849</v>
      </c>
    </row>
    <row r="14" spans="2:5" ht="15.75">
      <c r="B14" s="740" t="s">
        <v>844</v>
      </c>
      <c r="C14" s="740" t="s">
        <v>846</v>
      </c>
      <c r="D14" s="740" t="s">
        <v>848</v>
      </c>
      <c r="E14" s="740" t="s">
        <v>850</v>
      </c>
    </row>
    <row r="15" ht="10.5" customHeight="1"/>
    <row r="16" spans="1:5" ht="18">
      <c r="A16" s="742" t="s">
        <v>829</v>
      </c>
      <c r="B16" s="738" t="s">
        <v>847</v>
      </c>
      <c r="C16" s="739" t="s">
        <v>849</v>
      </c>
      <c r="D16" s="739" t="s">
        <v>843</v>
      </c>
      <c r="E16" s="739" t="s">
        <v>845</v>
      </c>
    </row>
    <row r="17" spans="2:5" ht="15.75">
      <c r="B17" s="740" t="s">
        <v>848</v>
      </c>
      <c r="C17" s="740" t="s">
        <v>850</v>
      </c>
      <c r="D17" s="740" t="s">
        <v>844</v>
      </c>
      <c r="E17" s="740" t="s">
        <v>846</v>
      </c>
    </row>
    <row r="18" spans="1:5" ht="15.75">
      <c r="A18" s="743" t="s">
        <v>830</v>
      </c>
      <c r="B18" s="744"/>
      <c r="C18" s="744"/>
      <c r="D18" s="744"/>
      <c r="E18" s="744"/>
    </row>
    <row r="19" spans="1:5" ht="18">
      <c r="A19" s="746"/>
      <c r="B19" s="747" t="s">
        <v>13</v>
      </c>
      <c r="C19" s="746"/>
      <c r="D19" s="746"/>
      <c r="E19" s="746"/>
    </row>
    <row r="20" ht="15.75" customHeight="1"/>
    <row r="21" spans="1:5" ht="18">
      <c r="A21" s="736" t="s">
        <v>827</v>
      </c>
      <c r="B21" s="737" t="s">
        <v>54</v>
      </c>
      <c r="C21" s="737" t="s">
        <v>55</v>
      </c>
      <c r="D21" s="737" t="s">
        <v>56</v>
      </c>
      <c r="E21" s="737" t="s">
        <v>57</v>
      </c>
    </row>
    <row r="22" spans="1:9" ht="15.75">
      <c r="A22" s="739" t="s">
        <v>851</v>
      </c>
      <c r="B22" s="739" t="s">
        <v>875</v>
      </c>
      <c r="C22" s="738" t="s">
        <v>853</v>
      </c>
      <c r="D22" s="748" t="s">
        <v>855</v>
      </c>
      <c r="E22" s="748" t="s">
        <v>856</v>
      </c>
      <c r="I22" s="738"/>
    </row>
    <row r="23" spans="2:9" ht="15.75">
      <c r="B23" s="740" t="s">
        <v>876</v>
      </c>
      <c r="C23" s="749" t="s">
        <v>854</v>
      </c>
      <c r="D23" s="749" t="s">
        <v>831</v>
      </c>
      <c r="E23" s="749" t="s">
        <v>863</v>
      </c>
      <c r="I23" s="749"/>
    </row>
    <row r="24" ht="10.5" customHeight="1"/>
    <row r="25" spans="1:5" ht="18">
      <c r="A25" s="742" t="s">
        <v>829</v>
      </c>
      <c r="B25" s="748" t="s">
        <v>855</v>
      </c>
      <c r="C25" s="748" t="s">
        <v>856</v>
      </c>
      <c r="D25" s="739" t="s">
        <v>875</v>
      </c>
      <c r="E25" s="738" t="s">
        <v>853</v>
      </c>
    </row>
    <row r="26" spans="2:5" ht="15.75">
      <c r="B26" s="749" t="s">
        <v>831</v>
      </c>
      <c r="C26" s="749" t="s">
        <v>857</v>
      </c>
      <c r="D26" s="740" t="s">
        <v>876</v>
      </c>
      <c r="E26" s="749" t="s">
        <v>854</v>
      </c>
    </row>
    <row r="27" spans="1:5" ht="15.75">
      <c r="A27" s="743" t="s">
        <v>830</v>
      </c>
      <c r="B27" s="744"/>
      <c r="C27" s="744"/>
      <c r="D27" s="744"/>
      <c r="E27" s="744"/>
    </row>
    <row r="28" spans="1:5" ht="18">
      <c r="A28" s="746"/>
      <c r="B28" s="747" t="s">
        <v>13</v>
      </c>
      <c r="C28" s="746"/>
      <c r="D28" s="746"/>
      <c r="E28" s="746"/>
    </row>
    <row r="29" ht="54.75" customHeight="1"/>
    <row r="30" spans="1:5" ht="18">
      <c r="A30" s="736" t="s">
        <v>827</v>
      </c>
      <c r="B30" s="737" t="s">
        <v>54</v>
      </c>
      <c r="C30" s="737" t="s">
        <v>55</v>
      </c>
      <c r="D30" s="737" t="s">
        <v>56</v>
      </c>
      <c r="E30" s="737" t="s">
        <v>57</v>
      </c>
    </row>
    <row r="31" spans="1:5" ht="15.75">
      <c r="A31" t="s">
        <v>883</v>
      </c>
      <c r="B31" s="739" t="s">
        <v>858</v>
      </c>
      <c r="C31" s="739" t="s">
        <v>860</v>
      </c>
      <c r="D31" s="739" t="s">
        <v>862</v>
      </c>
      <c r="E31" s="738" t="s">
        <v>865</v>
      </c>
    </row>
    <row r="32" spans="2:5" ht="15.75">
      <c r="B32" s="740" t="s">
        <v>859</v>
      </c>
      <c r="C32" s="740" t="s">
        <v>861</v>
      </c>
      <c r="D32" s="749" t="s">
        <v>864</v>
      </c>
      <c r="E32" s="740" t="s">
        <v>866</v>
      </c>
    </row>
    <row r="33" ht="10.5" customHeight="1"/>
    <row r="34" spans="1:5" ht="18">
      <c r="A34" s="742" t="s">
        <v>829</v>
      </c>
      <c r="B34" s="739" t="s">
        <v>862</v>
      </c>
      <c r="C34" s="738" t="s">
        <v>865</v>
      </c>
      <c r="D34" s="739" t="s">
        <v>858</v>
      </c>
      <c r="E34" s="739" t="s">
        <v>860</v>
      </c>
    </row>
    <row r="35" spans="2:5" ht="15.75">
      <c r="B35" s="749" t="s">
        <v>864</v>
      </c>
      <c r="C35" s="740" t="s">
        <v>866</v>
      </c>
      <c r="D35" s="740" t="s">
        <v>859</v>
      </c>
      <c r="E35" s="740" t="s">
        <v>861</v>
      </c>
    </row>
    <row r="36" spans="1:5" ht="15.75">
      <c r="A36" s="743" t="s">
        <v>830</v>
      </c>
      <c r="B36" s="744"/>
      <c r="C36" s="744"/>
      <c r="D36" s="744"/>
      <c r="E36" s="744"/>
    </row>
    <row r="37" spans="1:5" ht="18">
      <c r="A37" s="746"/>
      <c r="B37" s="747" t="s">
        <v>13</v>
      </c>
      <c r="C37" s="746"/>
      <c r="D37" s="746"/>
      <c r="E37" s="746"/>
    </row>
    <row r="39" spans="1:5" ht="18">
      <c r="A39" s="736" t="s">
        <v>827</v>
      </c>
      <c r="B39" s="737" t="s">
        <v>54</v>
      </c>
      <c r="C39" s="737" t="s">
        <v>55</v>
      </c>
      <c r="D39" s="737" t="s">
        <v>56</v>
      </c>
      <c r="E39" s="737" t="s">
        <v>57</v>
      </c>
    </row>
    <row r="40" spans="1:5" ht="15.75">
      <c r="A40" t="s">
        <v>884</v>
      </c>
      <c r="B40" s="739" t="s">
        <v>867</v>
      </c>
      <c r="C40" s="37" t="s">
        <v>869</v>
      </c>
      <c r="D40" s="750" t="s">
        <v>871</v>
      </c>
      <c r="E40" s="738" t="s">
        <v>873</v>
      </c>
    </row>
    <row r="41" spans="2:5" ht="15.75">
      <c r="B41" s="740" t="s">
        <v>868</v>
      </c>
      <c r="C41" s="740" t="s">
        <v>870</v>
      </c>
      <c r="D41" s="740" t="s">
        <v>872</v>
      </c>
      <c r="E41" s="740" t="s">
        <v>874</v>
      </c>
    </row>
    <row r="42" ht="15.75" customHeight="1"/>
    <row r="43" spans="1:5" ht="18">
      <c r="A43" s="742" t="s">
        <v>829</v>
      </c>
      <c r="B43" s="750" t="s">
        <v>871</v>
      </c>
      <c r="C43" s="738" t="s">
        <v>873</v>
      </c>
      <c r="D43" s="739" t="s">
        <v>867</v>
      </c>
      <c r="E43" s="37" t="s">
        <v>869</v>
      </c>
    </row>
    <row r="44" spans="2:5" ht="15.75">
      <c r="B44" s="740" t="s">
        <v>872</v>
      </c>
      <c r="C44" s="740" t="s">
        <v>874</v>
      </c>
      <c r="D44" s="740" t="s">
        <v>868</v>
      </c>
      <c r="E44" s="740" t="s">
        <v>870</v>
      </c>
    </row>
    <row r="45" spans="1:5" ht="15.75">
      <c r="A45" s="743" t="s">
        <v>830</v>
      </c>
      <c r="B45" s="744"/>
      <c r="C45" s="744"/>
      <c r="D45" s="744"/>
      <c r="E45" s="744"/>
    </row>
    <row r="46" spans="1:5" ht="18">
      <c r="A46" s="746"/>
      <c r="B46" s="747" t="s">
        <v>13</v>
      </c>
      <c r="C46" s="746"/>
      <c r="D46" s="746"/>
      <c r="E46" s="746"/>
    </row>
    <row r="47" ht="15.75" customHeight="1"/>
    <row r="48" spans="1:5" ht="18">
      <c r="A48" s="736" t="s">
        <v>827</v>
      </c>
      <c r="B48" s="737" t="s">
        <v>54</v>
      </c>
      <c r="C48" s="737" t="s">
        <v>55</v>
      </c>
      <c r="D48" s="737" t="s">
        <v>56</v>
      </c>
      <c r="E48" s="737" t="s">
        <v>57</v>
      </c>
    </row>
    <row r="49" spans="1:5" ht="15.75">
      <c r="A49" t="s">
        <v>885</v>
      </c>
      <c r="B49" s="738" t="s">
        <v>852</v>
      </c>
      <c r="C49" s="739" t="s">
        <v>877</v>
      </c>
      <c r="D49" s="738" t="s">
        <v>879</v>
      </c>
      <c r="E49" s="738" t="s">
        <v>881</v>
      </c>
    </row>
    <row r="50" spans="2:5" ht="15.75">
      <c r="B50" s="740" t="s">
        <v>944</v>
      </c>
      <c r="C50" s="740" t="s">
        <v>878</v>
      </c>
      <c r="D50" s="740" t="s">
        <v>880</v>
      </c>
      <c r="E50" s="740" t="s">
        <v>882</v>
      </c>
    </row>
    <row r="52" spans="1:5" ht="18">
      <c r="A52" s="742" t="s">
        <v>829</v>
      </c>
      <c r="B52" s="738" t="s">
        <v>879</v>
      </c>
      <c r="C52" s="738" t="s">
        <v>881</v>
      </c>
      <c r="D52" s="738" t="s">
        <v>852</v>
      </c>
      <c r="E52" s="739" t="s">
        <v>877</v>
      </c>
    </row>
    <row r="53" spans="2:5" ht="15.75">
      <c r="B53" s="740" t="s">
        <v>880</v>
      </c>
      <c r="C53" s="740" t="s">
        <v>882</v>
      </c>
      <c r="D53" s="740" t="s">
        <v>944</v>
      </c>
      <c r="E53" s="740" t="s">
        <v>878</v>
      </c>
    </row>
    <row r="54" spans="1:5" ht="15.75">
      <c r="A54" s="743" t="s">
        <v>830</v>
      </c>
      <c r="B54" s="744"/>
      <c r="C54" s="744"/>
      <c r="D54" s="744"/>
      <c r="E54" s="744"/>
    </row>
    <row r="55" spans="1:5" ht="18">
      <c r="A55" s="746"/>
      <c r="B55" s="747" t="s">
        <v>13</v>
      </c>
      <c r="C55" s="746"/>
      <c r="D55" s="746"/>
      <c r="E55" s="746"/>
    </row>
    <row r="56" spans="1:5" ht="18">
      <c r="A56" s="746"/>
      <c r="B56" s="747"/>
      <c r="C56" s="746"/>
      <c r="D56" s="746"/>
      <c r="E56" s="746"/>
    </row>
    <row r="57" spans="1:5" ht="18">
      <c r="A57" s="746"/>
      <c r="B57" s="747"/>
      <c r="C57" s="746"/>
      <c r="D57" s="746"/>
      <c r="E57" s="746"/>
    </row>
    <row r="58" spans="1:5" ht="23.25">
      <c r="A58" s="943" t="s">
        <v>834</v>
      </c>
      <c r="B58" s="943"/>
      <c r="C58" s="943"/>
      <c r="D58" s="943"/>
      <c r="E58" s="943"/>
    </row>
    <row r="60" spans="1:5" ht="18">
      <c r="A60" s="736" t="s">
        <v>827</v>
      </c>
      <c r="B60" s="737" t="s">
        <v>58</v>
      </c>
      <c r="C60" s="737" t="s">
        <v>59</v>
      </c>
      <c r="D60" s="737" t="s">
        <v>60</v>
      </c>
      <c r="E60" s="737" t="s">
        <v>61</v>
      </c>
    </row>
    <row r="61" spans="1:5" ht="15.75">
      <c r="A61" t="s">
        <v>835</v>
      </c>
      <c r="B61" s="738" t="s">
        <v>891</v>
      </c>
      <c r="C61" s="738" t="s">
        <v>893</v>
      </c>
      <c r="D61" s="739" t="s">
        <v>895</v>
      </c>
      <c r="E61" s="739" t="s">
        <v>897</v>
      </c>
    </row>
    <row r="62" spans="2:5" ht="15.75">
      <c r="B62" s="740" t="s">
        <v>892</v>
      </c>
      <c r="C62" s="740" t="s">
        <v>894</v>
      </c>
      <c r="D62" s="740" t="s">
        <v>896</v>
      </c>
      <c r="E62" s="740" t="s">
        <v>898</v>
      </c>
    </row>
    <row r="64" spans="1:5" ht="18">
      <c r="A64" s="742" t="s">
        <v>829</v>
      </c>
      <c r="B64" s="739" t="s">
        <v>895</v>
      </c>
      <c r="C64" s="739" t="s">
        <v>897</v>
      </c>
      <c r="D64" s="738" t="s">
        <v>891</v>
      </c>
      <c r="E64" s="738" t="s">
        <v>893</v>
      </c>
    </row>
    <row r="65" spans="2:5" ht="15.75">
      <c r="B65" s="740" t="s">
        <v>896</v>
      </c>
      <c r="C65" s="740" t="s">
        <v>898</v>
      </c>
      <c r="D65" s="740" t="s">
        <v>892</v>
      </c>
      <c r="E65" s="740" t="s">
        <v>894</v>
      </c>
    </row>
    <row r="66" spans="1:5" ht="15.75">
      <c r="A66" s="743" t="s">
        <v>830</v>
      </c>
      <c r="B66" s="744"/>
      <c r="C66" s="744"/>
      <c r="D66" s="744"/>
      <c r="E66" s="745"/>
    </row>
    <row r="67" spans="1:5" ht="18">
      <c r="A67" s="746"/>
      <c r="B67" s="747" t="s">
        <v>13</v>
      </c>
      <c r="C67" s="746"/>
      <c r="D67" s="746"/>
      <c r="E67" s="746"/>
    </row>
    <row r="69" spans="1:5" ht="18">
      <c r="A69" s="736" t="s">
        <v>827</v>
      </c>
      <c r="B69" s="737" t="s">
        <v>58</v>
      </c>
      <c r="C69" s="737" t="s">
        <v>59</v>
      </c>
      <c r="D69" s="737" t="s">
        <v>60</v>
      </c>
      <c r="E69" s="737" t="s">
        <v>61</v>
      </c>
    </row>
    <row r="70" spans="1:5" ht="15.75">
      <c r="A70" t="s">
        <v>886</v>
      </c>
      <c r="B70" s="739" t="s">
        <v>899</v>
      </c>
      <c r="C70" s="739" t="s">
        <v>901</v>
      </c>
      <c r="D70" s="739" t="s">
        <v>903</v>
      </c>
      <c r="E70" s="739" t="s">
        <v>832</v>
      </c>
    </row>
    <row r="71" spans="2:5" ht="15.75">
      <c r="B71" s="740" t="s">
        <v>900</v>
      </c>
      <c r="C71" s="740" t="s">
        <v>902</v>
      </c>
      <c r="D71" s="740" t="s">
        <v>904</v>
      </c>
      <c r="E71" s="740" t="s">
        <v>905</v>
      </c>
    </row>
    <row r="73" spans="1:5" ht="18">
      <c r="A73" s="742" t="s">
        <v>829</v>
      </c>
      <c r="B73" s="739" t="s">
        <v>903</v>
      </c>
      <c r="C73" s="739" t="s">
        <v>832</v>
      </c>
      <c r="D73" s="739" t="s">
        <v>899</v>
      </c>
      <c r="E73" s="739" t="s">
        <v>901</v>
      </c>
    </row>
    <row r="74" spans="2:5" ht="15.75">
      <c r="B74" s="740" t="s">
        <v>904</v>
      </c>
      <c r="C74" s="740" t="s">
        <v>905</v>
      </c>
      <c r="D74" s="740" t="s">
        <v>900</v>
      </c>
      <c r="E74" s="740" t="s">
        <v>902</v>
      </c>
    </row>
    <row r="75" spans="1:5" ht="15.75">
      <c r="A75" s="743" t="s">
        <v>830</v>
      </c>
      <c r="B75" s="744"/>
      <c r="C75" s="744"/>
      <c r="D75" s="744"/>
      <c r="E75" s="744"/>
    </row>
    <row r="76" spans="1:5" ht="18">
      <c r="A76" s="746"/>
      <c r="B76" s="747" t="s">
        <v>13</v>
      </c>
      <c r="C76" s="746"/>
      <c r="D76" s="746"/>
      <c r="E76" s="746"/>
    </row>
    <row r="78" spans="1:5" ht="18">
      <c r="A78" s="736" t="s">
        <v>827</v>
      </c>
      <c r="B78" s="737" t="s">
        <v>58</v>
      </c>
      <c r="C78" s="737" t="s">
        <v>59</v>
      </c>
      <c r="D78" s="737" t="s">
        <v>60</v>
      </c>
      <c r="E78" s="737" t="s">
        <v>61</v>
      </c>
    </row>
    <row r="79" spans="1:5" ht="15.75">
      <c r="A79" t="s">
        <v>887</v>
      </c>
      <c r="B79" s="738" t="s">
        <v>906</v>
      </c>
      <c r="C79" s="738" t="s">
        <v>908</v>
      </c>
      <c r="D79" s="748" t="s">
        <v>910</v>
      </c>
      <c r="E79" s="748" t="s">
        <v>911</v>
      </c>
    </row>
    <row r="80" spans="2:5" ht="15.75">
      <c r="B80" s="749" t="s">
        <v>907</v>
      </c>
      <c r="C80" s="749" t="s">
        <v>909</v>
      </c>
      <c r="D80" s="749" t="s">
        <v>912</v>
      </c>
      <c r="E80" s="749" t="s">
        <v>913</v>
      </c>
    </row>
    <row r="82" spans="1:5" ht="18">
      <c r="A82" s="742" t="s">
        <v>829</v>
      </c>
      <c r="B82" s="748" t="s">
        <v>910</v>
      </c>
      <c r="C82" s="748" t="s">
        <v>911</v>
      </c>
      <c r="D82" s="738" t="s">
        <v>906</v>
      </c>
      <c r="E82" s="738" t="s">
        <v>908</v>
      </c>
    </row>
    <row r="83" spans="2:5" ht="15.75">
      <c r="B83" s="749" t="s">
        <v>912</v>
      </c>
      <c r="C83" s="749" t="s">
        <v>913</v>
      </c>
      <c r="D83" s="749" t="s">
        <v>907</v>
      </c>
      <c r="E83" s="749" t="s">
        <v>909</v>
      </c>
    </row>
    <row r="84" spans="1:5" ht="15.75">
      <c r="A84" s="743" t="s">
        <v>830</v>
      </c>
      <c r="B84" s="744"/>
      <c r="C84" s="744"/>
      <c r="D84" s="744"/>
      <c r="E84" s="744"/>
    </row>
    <row r="85" spans="1:5" ht="18">
      <c r="A85" s="746"/>
      <c r="B85" s="747" t="s">
        <v>13</v>
      </c>
      <c r="C85" s="746"/>
      <c r="D85" s="746"/>
      <c r="E85" s="746"/>
    </row>
    <row r="86" ht="45" customHeight="1"/>
    <row r="87" spans="1:5" ht="18">
      <c r="A87" s="736" t="s">
        <v>827</v>
      </c>
      <c r="B87" s="737" t="s">
        <v>58</v>
      </c>
      <c r="C87" s="737" t="s">
        <v>59</v>
      </c>
      <c r="D87" s="737" t="s">
        <v>60</v>
      </c>
      <c r="E87" s="737" t="s">
        <v>61</v>
      </c>
    </row>
    <row r="88" spans="1:5" ht="15.75">
      <c r="A88" t="s">
        <v>888</v>
      </c>
      <c r="B88" s="739" t="s">
        <v>914</v>
      </c>
      <c r="C88" s="739" t="s">
        <v>916</v>
      </c>
      <c r="D88" s="739" t="s">
        <v>918</v>
      </c>
      <c r="E88" s="739" t="s">
        <v>921</v>
      </c>
    </row>
    <row r="89" spans="2:5" ht="15.75">
      <c r="B89" s="740" t="s">
        <v>915</v>
      </c>
      <c r="C89" s="740" t="s">
        <v>917</v>
      </c>
      <c r="D89" s="740" t="s">
        <v>919</v>
      </c>
      <c r="E89" s="740" t="s">
        <v>920</v>
      </c>
    </row>
    <row r="91" spans="1:5" ht="18">
      <c r="A91" s="742" t="s">
        <v>829</v>
      </c>
      <c r="B91" s="739" t="s">
        <v>918</v>
      </c>
      <c r="C91" s="739" t="s">
        <v>921</v>
      </c>
      <c r="D91" s="739" t="s">
        <v>914</v>
      </c>
      <c r="E91" s="739" t="s">
        <v>916</v>
      </c>
    </row>
    <row r="92" spans="2:5" ht="15.75">
      <c r="B92" s="740" t="s">
        <v>919</v>
      </c>
      <c r="C92" s="740" t="s">
        <v>920</v>
      </c>
      <c r="D92" s="740" t="s">
        <v>915</v>
      </c>
      <c r="E92" s="740" t="s">
        <v>917</v>
      </c>
    </row>
    <row r="93" spans="1:5" ht="15.75">
      <c r="A93" s="743" t="s">
        <v>830</v>
      </c>
      <c r="B93" s="744"/>
      <c r="C93" s="744"/>
      <c r="D93" s="744"/>
      <c r="E93" s="744"/>
    </row>
    <row r="94" spans="1:5" ht="18">
      <c r="A94" s="746"/>
      <c r="B94" s="747" t="s">
        <v>13</v>
      </c>
      <c r="C94" s="746"/>
      <c r="D94" s="746"/>
      <c r="E94" s="746"/>
    </row>
    <row r="96" spans="1:5" ht="18">
      <c r="A96" s="736" t="s">
        <v>827</v>
      </c>
      <c r="B96" s="737" t="s">
        <v>58</v>
      </c>
      <c r="C96" s="737" t="s">
        <v>59</v>
      </c>
      <c r="D96" s="737" t="s">
        <v>60</v>
      </c>
      <c r="E96" s="737" t="s">
        <v>61</v>
      </c>
    </row>
    <row r="97" spans="1:5" ht="15.75">
      <c r="A97" t="s">
        <v>889</v>
      </c>
      <c r="B97" s="739" t="s">
        <v>922</v>
      </c>
      <c r="C97" s="739" t="s">
        <v>924</v>
      </c>
      <c r="D97" s="739" t="s">
        <v>833</v>
      </c>
      <c r="E97" s="739" t="s">
        <v>927</v>
      </c>
    </row>
    <row r="98" spans="2:5" ht="15.75">
      <c r="B98" s="740" t="s">
        <v>923</v>
      </c>
      <c r="C98" s="740" t="s">
        <v>925</v>
      </c>
      <c r="D98" s="740" t="s">
        <v>926</v>
      </c>
      <c r="E98" s="740" t="s">
        <v>928</v>
      </c>
    </row>
    <row r="100" spans="1:5" ht="18">
      <c r="A100" s="742" t="s">
        <v>829</v>
      </c>
      <c r="B100" s="739" t="s">
        <v>833</v>
      </c>
      <c r="C100" s="739" t="s">
        <v>927</v>
      </c>
      <c r="D100" s="739" t="s">
        <v>922</v>
      </c>
      <c r="E100" s="739" t="s">
        <v>924</v>
      </c>
    </row>
    <row r="101" spans="2:5" ht="15.75">
      <c r="B101" s="740" t="s">
        <v>926</v>
      </c>
      <c r="C101" s="740" t="s">
        <v>928</v>
      </c>
      <c r="D101" s="740" t="s">
        <v>923</v>
      </c>
      <c r="E101" s="740" t="s">
        <v>925</v>
      </c>
    </row>
    <row r="102" spans="1:5" ht="15.75">
      <c r="A102" s="743" t="s">
        <v>830</v>
      </c>
      <c r="B102" s="744"/>
      <c r="C102" s="744"/>
      <c r="D102" s="744"/>
      <c r="E102" s="744"/>
    </row>
    <row r="103" spans="1:5" ht="18">
      <c r="A103" s="746"/>
      <c r="B103" s="747" t="s">
        <v>13</v>
      </c>
      <c r="C103" s="746"/>
      <c r="D103" s="746"/>
      <c r="E103" s="746"/>
    </row>
    <row r="105" spans="1:5" ht="18">
      <c r="A105" s="736" t="s">
        <v>827</v>
      </c>
      <c r="B105" s="737" t="s">
        <v>58</v>
      </c>
      <c r="C105" s="737" t="s">
        <v>59</v>
      </c>
      <c r="D105" s="737" t="s">
        <v>60</v>
      </c>
      <c r="E105" s="737" t="s">
        <v>61</v>
      </c>
    </row>
    <row r="106" spans="1:5" ht="15.75">
      <c r="A106" t="s">
        <v>890</v>
      </c>
      <c r="B106" s="739" t="s">
        <v>929</v>
      </c>
      <c r="C106" s="739" t="s">
        <v>931</v>
      </c>
      <c r="D106" s="739" t="s">
        <v>933</v>
      </c>
      <c r="E106" s="739" t="s">
        <v>935</v>
      </c>
    </row>
    <row r="107" spans="2:5" ht="15.75">
      <c r="B107" s="740" t="s">
        <v>930</v>
      </c>
      <c r="C107" s="740" t="s">
        <v>932</v>
      </c>
      <c r="D107" s="740" t="s">
        <v>934</v>
      </c>
      <c r="E107" s="740" t="s">
        <v>936</v>
      </c>
    </row>
    <row r="109" spans="1:5" ht="18">
      <c r="A109" s="742" t="s">
        <v>829</v>
      </c>
      <c r="B109" s="739" t="s">
        <v>933</v>
      </c>
      <c r="C109" s="739" t="s">
        <v>935</v>
      </c>
      <c r="D109" s="739" t="s">
        <v>929</v>
      </c>
      <c r="E109" s="739" t="s">
        <v>931</v>
      </c>
    </row>
    <row r="110" spans="2:5" ht="15.75">
      <c r="B110" s="740" t="s">
        <v>934</v>
      </c>
      <c r="C110" s="740" t="s">
        <v>936</v>
      </c>
      <c r="D110" s="740" t="s">
        <v>930</v>
      </c>
      <c r="E110" s="740" t="s">
        <v>932</v>
      </c>
    </row>
    <row r="111" spans="1:5" ht="15.75">
      <c r="A111" s="743" t="s">
        <v>830</v>
      </c>
      <c r="B111" s="744"/>
      <c r="C111" s="744"/>
      <c r="D111" s="744"/>
      <c r="E111" s="744"/>
    </row>
    <row r="112" spans="1:5" ht="18">
      <c r="A112" s="746"/>
      <c r="B112" s="747" t="s">
        <v>13</v>
      </c>
      <c r="C112" s="746"/>
      <c r="D112" s="746"/>
      <c r="E112" s="746"/>
    </row>
  </sheetData>
  <sheetProtection/>
  <mergeCells count="2">
    <mergeCell ref="A1:E1"/>
    <mergeCell ref="A58:E58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8" sqref="G18"/>
    </sheetView>
  </sheetViews>
  <sheetFormatPr defaultColWidth="11.421875" defaultRowHeight="12.75"/>
  <sheetData>
    <row r="1" spans="1:11" ht="18">
      <c r="A1" s="944" t="s">
        <v>952</v>
      </c>
      <c r="B1" s="944"/>
      <c r="C1" s="944"/>
      <c r="D1" s="944"/>
      <c r="E1" s="944"/>
      <c r="F1" s="944"/>
      <c r="G1" s="944"/>
      <c r="H1" s="944"/>
      <c r="I1" s="944"/>
      <c r="J1" s="944"/>
      <c r="K1" s="944"/>
    </row>
    <row r="3" spans="1:11" ht="20.25">
      <c r="A3" s="165"/>
      <c r="B3" s="165"/>
      <c r="C3" s="165"/>
      <c r="D3" s="165"/>
      <c r="E3" s="940">
        <v>45046</v>
      </c>
      <c r="F3" s="940"/>
      <c r="G3" s="940"/>
      <c r="H3" s="165"/>
      <c r="I3" s="165"/>
      <c r="J3" s="165"/>
      <c r="K3" s="165"/>
    </row>
    <row r="4" spans="1:11" ht="15.75">
      <c r="A4" s="168" t="s">
        <v>6</v>
      </c>
      <c r="B4" s="169" t="s">
        <v>54</v>
      </c>
      <c r="C4" s="169" t="s">
        <v>55</v>
      </c>
      <c r="D4" s="169" t="s">
        <v>56</v>
      </c>
      <c r="E4" s="169" t="s">
        <v>57</v>
      </c>
      <c r="F4" s="165"/>
      <c r="G4" s="168" t="s">
        <v>6</v>
      </c>
      <c r="H4" s="169" t="s">
        <v>58</v>
      </c>
      <c r="I4" s="169" t="s">
        <v>59</v>
      </c>
      <c r="J4" s="169" t="s">
        <v>60</v>
      </c>
      <c r="K4" s="169" t="s">
        <v>61</v>
      </c>
    </row>
    <row r="5" spans="1:11" ht="15.75">
      <c r="A5" s="170">
        <v>0.375</v>
      </c>
      <c r="B5" s="171" t="s">
        <v>125</v>
      </c>
      <c r="C5" s="171" t="s">
        <v>129</v>
      </c>
      <c r="D5" s="171" t="s">
        <v>126</v>
      </c>
      <c r="E5" s="171" t="s">
        <v>130</v>
      </c>
      <c r="F5" s="172"/>
      <c r="G5" s="170">
        <v>0.375</v>
      </c>
      <c r="H5" s="171" t="s">
        <v>141</v>
      </c>
      <c r="I5" s="171" t="s">
        <v>142</v>
      </c>
      <c r="J5" s="171" t="s">
        <v>143</v>
      </c>
      <c r="K5" s="171" t="s">
        <v>144</v>
      </c>
    </row>
    <row r="6" spans="1:11" ht="15.75">
      <c r="A6" s="174">
        <v>0.4166666666666667</v>
      </c>
      <c r="B6" s="175" t="s">
        <v>133</v>
      </c>
      <c r="C6" s="175" t="s">
        <v>134</v>
      </c>
      <c r="D6" s="175" t="s">
        <v>135</v>
      </c>
      <c r="E6" s="175" t="s">
        <v>136</v>
      </c>
      <c r="F6" s="165"/>
      <c r="G6" s="174">
        <v>0.4166666666666667</v>
      </c>
      <c r="H6" s="175" t="s">
        <v>149</v>
      </c>
      <c r="I6" s="175" t="s">
        <v>150</v>
      </c>
      <c r="J6" s="175" t="s">
        <v>151</v>
      </c>
      <c r="K6" s="175" t="s">
        <v>152</v>
      </c>
    </row>
    <row r="7" spans="1:11" ht="15.75">
      <c r="A7" s="174">
        <v>0.4583333333333333</v>
      </c>
      <c r="B7" s="171" t="s">
        <v>127</v>
      </c>
      <c r="C7" s="171" t="s">
        <v>131</v>
      </c>
      <c r="D7" s="171" t="s">
        <v>128</v>
      </c>
      <c r="E7" s="171" t="s">
        <v>132</v>
      </c>
      <c r="F7" s="165"/>
      <c r="G7" s="174">
        <v>0.4583333333333333</v>
      </c>
      <c r="H7" s="171" t="s">
        <v>145</v>
      </c>
      <c r="I7" s="171" t="s">
        <v>146</v>
      </c>
      <c r="J7" s="171" t="s">
        <v>147</v>
      </c>
      <c r="K7" s="171" t="s">
        <v>148</v>
      </c>
    </row>
    <row r="8" spans="1:11" ht="15.75">
      <c r="A8" s="174">
        <v>0.5</v>
      </c>
      <c r="B8" s="176" t="s">
        <v>137</v>
      </c>
      <c r="C8" s="176" t="s">
        <v>138</v>
      </c>
      <c r="D8" s="176" t="s">
        <v>139</v>
      </c>
      <c r="E8" s="176" t="s">
        <v>140</v>
      </c>
      <c r="F8" s="172"/>
      <c r="G8" s="174">
        <v>0.5</v>
      </c>
      <c r="H8" s="176" t="s">
        <v>156</v>
      </c>
      <c r="I8" s="176" t="s">
        <v>155</v>
      </c>
      <c r="J8" s="176" t="s">
        <v>154</v>
      </c>
      <c r="K8" s="176" t="s">
        <v>153</v>
      </c>
    </row>
    <row r="9" spans="1:11" ht="15.75">
      <c r="A9" s="174">
        <v>0.5625</v>
      </c>
      <c r="B9" s="934" t="s">
        <v>123</v>
      </c>
      <c r="C9" s="935"/>
      <c r="D9" s="935"/>
      <c r="E9" s="936"/>
      <c r="F9" s="304"/>
      <c r="G9" s="174">
        <v>0.5625</v>
      </c>
      <c r="H9" s="934" t="s">
        <v>157</v>
      </c>
      <c r="I9" s="935"/>
      <c r="J9" s="935"/>
      <c r="K9" s="936"/>
    </row>
    <row r="10" spans="1:11" ht="15.75">
      <c r="A10" s="305">
        <v>0.6041666666666666</v>
      </c>
      <c r="B10" s="934" t="s">
        <v>124</v>
      </c>
      <c r="C10" s="935"/>
      <c r="D10" s="935"/>
      <c r="E10" s="936"/>
      <c r="F10" s="304"/>
      <c r="G10" s="305">
        <v>0.6041666666666666</v>
      </c>
      <c r="H10" s="934" t="s">
        <v>158</v>
      </c>
      <c r="I10" s="935"/>
      <c r="J10" s="935"/>
      <c r="K10" s="936"/>
    </row>
    <row r="11" spans="1:11" ht="15.75">
      <c r="A11" s="177">
        <v>0.6666666666666666</v>
      </c>
      <c r="B11" s="937" t="s">
        <v>62</v>
      </c>
      <c r="C11" s="938"/>
      <c r="D11" s="938"/>
      <c r="E11" s="939"/>
      <c r="F11" s="165"/>
      <c r="G11" s="177">
        <v>0.6666666666666666</v>
      </c>
      <c r="H11" s="937" t="s">
        <v>62</v>
      </c>
      <c r="I11" s="938"/>
      <c r="J11" s="938"/>
      <c r="K11" s="939"/>
    </row>
  </sheetData>
  <sheetProtection/>
  <mergeCells count="8">
    <mergeCell ref="B11:E11"/>
    <mergeCell ref="H11:K11"/>
    <mergeCell ref="A1:K1"/>
    <mergeCell ref="E3:G3"/>
    <mergeCell ref="B9:E9"/>
    <mergeCell ref="H9:K9"/>
    <mergeCell ref="B10:E10"/>
    <mergeCell ref="H10:K10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workbookViewId="0" topLeftCell="A1">
      <selection activeCell="N17" sqref="N17"/>
    </sheetView>
  </sheetViews>
  <sheetFormatPr defaultColWidth="11.421875" defaultRowHeight="12.75"/>
  <cols>
    <col min="1" max="1" width="9.00390625" style="537" customWidth="1"/>
    <col min="2" max="3" width="16.421875" style="537" customWidth="1"/>
    <col min="4" max="4" width="28.00390625" style="537" customWidth="1"/>
    <col min="5" max="6" width="9.28125" style="537" customWidth="1"/>
    <col min="7" max="7" width="9.8515625" style="537" customWidth="1"/>
    <col min="8" max="8" width="9.28125" style="537" customWidth="1"/>
    <col min="9" max="9" width="9.7109375" style="537" customWidth="1"/>
    <col min="10" max="10" width="9.421875" style="537" customWidth="1"/>
    <col min="11" max="11" width="8.28125" style="537" customWidth="1"/>
    <col min="12" max="12" width="3.00390625" style="537" customWidth="1"/>
    <col min="13" max="16384" width="11.421875" style="537" customWidth="1"/>
  </cols>
  <sheetData>
    <row r="2" spans="2:11" ht="15" customHeight="1">
      <c r="B2" s="870" t="s">
        <v>388</v>
      </c>
      <c r="C2" s="870"/>
      <c r="D2" s="870"/>
      <c r="E2" s="870"/>
      <c r="F2" s="870"/>
      <c r="G2" s="870"/>
      <c r="H2" s="870"/>
      <c r="I2" s="870"/>
      <c r="J2" s="870"/>
      <c r="K2" s="870"/>
    </row>
    <row r="3" spans="2:11" ht="15" customHeight="1">
      <c r="B3" s="870"/>
      <c r="C3" s="870"/>
      <c r="D3" s="870"/>
      <c r="E3" s="870"/>
      <c r="F3" s="870"/>
      <c r="G3" s="870"/>
      <c r="H3" s="870"/>
      <c r="I3" s="870"/>
      <c r="J3" s="870"/>
      <c r="K3" s="870"/>
    </row>
    <row r="4" spans="2:11" ht="24.75" customHeight="1">
      <c r="B4" s="869" t="s">
        <v>206</v>
      </c>
      <c r="C4" s="869"/>
      <c r="D4" s="869"/>
      <c r="E4" s="869"/>
      <c r="F4" s="869"/>
      <c r="G4" s="869"/>
      <c r="H4" s="869"/>
      <c r="I4" s="869"/>
      <c r="K4" s="538"/>
    </row>
    <row r="5" spans="2:11" ht="15" customHeight="1">
      <c r="B5" s="538"/>
      <c r="C5" s="538"/>
      <c r="D5" s="538"/>
      <c r="E5" s="538"/>
      <c r="F5" s="538"/>
      <c r="G5" s="538"/>
      <c r="H5" s="538"/>
      <c r="I5" s="538"/>
      <c r="J5" s="538"/>
      <c r="K5" s="538"/>
    </row>
    <row r="6" spans="2:11" ht="15" customHeight="1"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11" ht="24" thickBot="1">
      <c r="A7" s="871" t="s">
        <v>198</v>
      </c>
      <c r="B7" s="871"/>
      <c r="C7" s="871"/>
      <c r="D7" s="871"/>
      <c r="E7" s="871"/>
      <c r="F7" s="871"/>
      <c r="G7" s="871"/>
      <c r="H7" s="540"/>
      <c r="I7" s="540"/>
      <c r="J7" s="540"/>
      <c r="K7" s="540"/>
    </row>
    <row r="8" spans="1:11" ht="33" customHeight="1" thickBot="1">
      <c r="A8" s="627" t="s">
        <v>801</v>
      </c>
      <c r="B8" s="541" t="s">
        <v>4</v>
      </c>
      <c r="C8" s="541" t="s">
        <v>191</v>
      </c>
      <c r="D8" s="541" t="s">
        <v>5</v>
      </c>
      <c r="E8" s="541" t="s">
        <v>196</v>
      </c>
      <c r="F8" s="541" t="s">
        <v>7</v>
      </c>
      <c r="G8" s="542" t="s">
        <v>193</v>
      </c>
      <c r="H8" s="542" t="s">
        <v>194</v>
      </c>
      <c r="I8" s="542" t="s">
        <v>13</v>
      </c>
      <c r="J8" s="543" t="s">
        <v>199</v>
      </c>
      <c r="K8" s="544" t="s">
        <v>14</v>
      </c>
    </row>
    <row r="9" spans="1:12" ht="15.75">
      <c r="A9" s="628">
        <v>0.5</v>
      </c>
      <c r="B9" s="787" t="s">
        <v>728</v>
      </c>
      <c r="C9" s="788" t="s">
        <v>578</v>
      </c>
      <c r="D9" s="789" t="s">
        <v>572</v>
      </c>
      <c r="E9" s="790">
        <v>471</v>
      </c>
      <c r="F9" s="545">
        <v>338</v>
      </c>
      <c r="G9" s="546">
        <v>163</v>
      </c>
      <c r="H9" s="546">
        <v>10</v>
      </c>
      <c r="I9" s="547">
        <v>501</v>
      </c>
      <c r="J9" s="548">
        <f aca="true" t="shared" si="0" ref="J9:J16">E9+I9</f>
        <v>972</v>
      </c>
      <c r="K9" s="549">
        <v>1</v>
      </c>
      <c r="L9" s="629"/>
    </row>
    <row r="10" spans="1:12" ht="15.75">
      <c r="A10" s="630">
        <v>0.5</v>
      </c>
      <c r="B10" s="566" t="s">
        <v>735</v>
      </c>
      <c r="C10" s="556" t="s">
        <v>580</v>
      </c>
      <c r="D10" s="557" t="s">
        <v>572</v>
      </c>
      <c r="E10" s="558">
        <v>483</v>
      </c>
      <c r="F10" s="551">
        <v>347</v>
      </c>
      <c r="G10" s="552">
        <v>139</v>
      </c>
      <c r="H10" s="552">
        <v>14</v>
      </c>
      <c r="I10" s="553">
        <v>486</v>
      </c>
      <c r="J10" s="554">
        <f t="shared" si="0"/>
        <v>969</v>
      </c>
      <c r="K10" s="555">
        <v>2</v>
      </c>
      <c r="L10" s="631"/>
    </row>
    <row r="11" spans="1:12" ht="15.75">
      <c r="A11" s="630">
        <v>0.5</v>
      </c>
      <c r="B11" s="556" t="s">
        <v>303</v>
      </c>
      <c r="C11" s="556" t="s">
        <v>579</v>
      </c>
      <c r="D11" s="557" t="s">
        <v>231</v>
      </c>
      <c r="E11" s="558">
        <v>474</v>
      </c>
      <c r="F11" s="551">
        <v>329</v>
      </c>
      <c r="G11" s="552">
        <v>140</v>
      </c>
      <c r="H11" s="552">
        <v>9</v>
      </c>
      <c r="I11" s="553">
        <v>469</v>
      </c>
      <c r="J11" s="554">
        <f t="shared" si="0"/>
        <v>943</v>
      </c>
      <c r="K11" s="555">
        <v>3</v>
      </c>
      <c r="L11" s="629"/>
    </row>
    <row r="12" spans="1:12" ht="15.75">
      <c r="A12" s="630">
        <v>0.5</v>
      </c>
      <c r="B12" s="559" t="s">
        <v>734</v>
      </c>
      <c r="C12" s="560" t="s">
        <v>576</v>
      </c>
      <c r="D12" s="561" t="s">
        <v>572</v>
      </c>
      <c r="E12" s="550">
        <v>464</v>
      </c>
      <c r="F12" s="551">
        <v>316</v>
      </c>
      <c r="G12" s="552">
        <v>137</v>
      </c>
      <c r="H12" s="552">
        <v>10</v>
      </c>
      <c r="I12" s="553">
        <v>453</v>
      </c>
      <c r="J12" s="554">
        <f t="shared" si="0"/>
        <v>917</v>
      </c>
      <c r="K12" s="555">
        <v>4</v>
      </c>
      <c r="L12" s="629"/>
    </row>
    <row r="13" spans="1:12" ht="15.75">
      <c r="A13" s="630">
        <v>0.4166666666666667</v>
      </c>
      <c r="B13" s="562" t="s">
        <v>290</v>
      </c>
      <c r="C13" s="563" t="s">
        <v>289</v>
      </c>
      <c r="D13" s="564" t="s">
        <v>284</v>
      </c>
      <c r="E13" s="558">
        <v>461</v>
      </c>
      <c r="F13" s="551">
        <v>305</v>
      </c>
      <c r="G13" s="552">
        <v>149</v>
      </c>
      <c r="H13" s="552">
        <v>9</v>
      </c>
      <c r="I13" s="553">
        <v>454</v>
      </c>
      <c r="J13" s="554">
        <f t="shared" si="0"/>
        <v>915</v>
      </c>
      <c r="K13" s="555">
        <v>5</v>
      </c>
      <c r="L13" s="629"/>
    </row>
    <row r="14" spans="1:11" ht="15.75">
      <c r="A14" s="630">
        <v>0.4166666666666667</v>
      </c>
      <c r="B14" s="566" t="s">
        <v>732</v>
      </c>
      <c r="C14" s="556" t="s">
        <v>575</v>
      </c>
      <c r="D14" s="557" t="s">
        <v>572</v>
      </c>
      <c r="E14" s="558">
        <v>439</v>
      </c>
      <c r="F14" s="551">
        <v>309</v>
      </c>
      <c r="G14" s="552">
        <v>113</v>
      </c>
      <c r="H14" s="552">
        <v>18</v>
      </c>
      <c r="I14" s="553">
        <v>422</v>
      </c>
      <c r="J14" s="554">
        <f t="shared" si="0"/>
        <v>861</v>
      </c>
      <c r="K14" s="555">
        <v>6</v>
      </c>
    </row>
    <row r="15" spans="1:11" ht="15" customHeight="1">
      <c r="A15" s="630">
        <v>0.4166666666666667</v>
      </c>
      <c r="B15" s="566" t="s">
        <v>693</v>
      </c>
      <c r="C15" s="556" t="s">
        <v>773</v>
      </c>
      <c r="D15" s="557" t="s">
        <v>596</v>
      </c>
      <c r="E15" s="558">
        <v>444</v>
      </c>
      <c r="F15" s="551">
        <v>311</v>
      </c>
      <c r="G15" s="552">
        <v>106</v>
      </c>
      <c r="H15" s="552">
        <v>19</v>
      </c>
      <c r="I15" s="553">
        <v>417</v>
      </c>
      <c r="J15" s="554">
        <f t="shared" si="0"/>
        <v>861</v>
      </c>
      <c r="K15" s="555">
        <v>7</v>
      </c>
    </row>
    <row r="16" spans="1:11" ht="15.75" customHeight="1" thickBot="1">
      <c r="A16" s="630">
        <v>0.4166666666666667</v>
      </c>
      <c r="B16" s="791" t="s">
        <v>730</v>
      </c>
      <c r="C16" s="792" t="s">
        <v>577</v>
      </c>
      <c r="D16" s="793" t="s">
        <v>319</v>
      </c>
      <c r="E16" s="550">
        <v>441</v>
      </c>
      <c r="F16" s="567">
        <v>272</v>
      </c>
      <c r="G16" s="567">
        <v>87</v>
      </c>
      <c r="H16" s="568">
        <v>29</v>
      </c>
      <c r="I16" s="569">
        <v>359</v>
      </c>
      <c r="J16" s="570">
        <f t="shared" si="0"/>
        <v>800</v>
      </c>
      <c r="K16" s="565">
        <v>8</v>
      </c>
    </row>
    <row r="17" spans="1:11" ht="21" thickBot="1">
      <c r="A17" s="872" t="s">
        <v>947</v>
      </c>
      <c r="B17" s="873"/>
      <c r="C17" s="873"/>
      <c r="D17" s="873"/>
      <c r="E17" s="873"/>
      <c r="F17" s="873"/>
      <c r="G17" s="873"/>
      <c r="H17" s="572" t="s">
        <v>195</v>
      </c>
      <c r="I17" s="571">
        <f>SUM(I9:I16)</f>
        <v>3561</v>
      </c>
      <c r="J17" s="573"/>
      <c r="K17" s="574"/>
    </row>
    <row r="18" spans="1:11" ht="33" customHeight="1" thickBot="1">
      <c r="A18" s="627" t="s">
        <v>801</v>
      </c>
      <c r="B18" s="541" t="s">
        <v>4</v>
      </c>
      <c r="C18" s="541" t="s">
        <v>191</v>
      </c>
      <c r="D18" s="541" t="s">
        <v>5</v>
      </c>
      <c r="E18" s="541" t="s">
        <v>196</v>
      </c>
      <c r="F18" s="541" t="s">
        <v>7</v>
      </c>
      <c r="G18" s="542" t="s">
        <v>193</v>
      </c>
      <c r="H18" s="542" t="s">
        <v>194</v>
      </c>
      <c r="I18" s="542" t="s">
        <v>13</v>
      </c>
      <c r="J18" s="543" t="s">
        <v>199</v>
      </c>
      <c r="K18" s="544" t="s">
        <v>14</v>
      </c>
    </row>
    <row r="19" spans="1:13" ht="15.75">
      <c r="A19" s="628">
        <v>4.541666666666667</v>
      </c>
      <c r="B19" s="562" t="s">
        <v>748</v>
      </c>
      <c r="C19" s="563" t="s">
        <v>592</v>
      </c>
      <c r="D19" s="564" t="s">
        <v>572</v>
      </c>
      <c r="E19" s="558">
        <v>514</v>
      </c>
      <c r="F19" s="546">
        <v>332</v>
      </c>
      <c r="G19" s="546">
        <v>141</v>
      </c>
      <c r="H19" s="575">
        <v>11</v>
      </c>
      <c r="I19" s="547">
        <v>473</v>
      </c>
      <c r="J19" s="548">
        <f aca="true" t="shared" si="1" ref="J19:J26">E19+I19</f>
        <v>987</v>
      </c>
      <c r="K19" s="549">
        <v>1</v>
      </c>
      <c r="L19" s="632"/>
      <c r="M19" s="629"/>
    </row>
    <row r="20" spans="1:13" ht="15.75">
      <c r="A20" s="630">
        <v>4.541666666666667</v>
      </c>
      <c r="B20" s="559" t="s">
        <v>295</v>
      </c>
      <c r="C20" s="560" t="s">
        <v>294</v>
      </c>
      <c r="D20" s="561" t="s">
        <v>282</v>
      </c>
      <c r="E20" s="550">
        <v>502</v>
      </c>
      <c r="F20" s="552">
        <v>327</v>
      </c>
      <c r="G20" s="552">
        <v>128</v>
      </c>
      <c r="H20" s="576">
        <v>16</v>
      </c>
      <c r="I20" s="553">
        <v>455</v>
      </c>
      <c r="J20" s="554">
        <f t="shared" si="1"/>
        <v>957</v>
      </c>
      <c r="K20" s="555">
        <v>2</v>
      </c>
      <c r="L20" s="632"/>
      <c r="M20" s="629"/>
    </row>
    <row r="21" spans="1:13" ht="15.75">
      <c r="A21" s="630">
        <v>0.4583333333333333</v>
      </c>
      <c r="B21" s="566" t="s">
        <v>737</v>
      </c>
      <c r="C21" s="556" t="s">
        <v>583</v>
      </c>
      <c r="D21" s="794" t="s">
        <v>183</v>
      </c>
      <c r="E21" s="550">
        <v>488</v>
      </c>
      <c r="F21" s="552">
        <v>320</v>
      </c>
      <c r="G21" s="552">
        <v>134</v>
      </c>
      <c r="H21" s="576">
        <v>15</v>
      </c>
      <c r="I21" s="553">
        <v>454</v>
      </c>
      <c r="J21" s="554">
        <f t="shared" si="1"/>
        <v>942</v>
      </c>
      <c r="K21" s="555">
        <v>3</v>
      </c>
      <c r="L21" s="632"/>
      <c r="M21" s="629"/>
    </row>
    <row r="22" spans="1:13" ht="15.75">
      <c r="A22" s="630">
        <v>4.541666666666667</v>
      </c>
      <c r="B22" s="559" t="s">
        <v>288</v>
      </c>
      <c r="C22" s="560" t="s">
        <v>585</v>
      </c>
      <c r="D22" s="795" t="s">
        <v>328</v>
      </c>
      <c r="E22" s="558">
        <v>508</v>
      </c>
      <c r="F22" s="552">
        <v>332</v>
      </c>
      <c r="G22" s="552">
        <v>102</v>
      </c>
      <c r="H22" s="576">
        <v>17</v>
      </c>
      <c r="I22" s="553">
        <v>434</v>
      </c>
      <c r="J22" s="554">
        <f t="shared" si="1"/>
        <v>942</v>
      </c>
      <c r="K22" s="555">
        <v>4</v>
      </c>
      <c r="L22" s="632"/>
      <c r="M22" s="629"/>
    </row>
    <row r="23" spans="1:13" ht="15.75">
      <c r="A23" s="630">
        <v>0.4583333333333333</v>
      </c>
      <c r="B23" s="562" t="s">
        <v>744</v>
      </c>
      <c r="C23" s="563" t="s">
        <v>590</v>
      </c>
      <c r="D23" s="564" t="s">
        <v>15</v>
      </c>
      <c r="E23" s="550">
        <v>495</v>
      </c>
      <c r="F23" s="552">
        <v>305</v>
      </c>
      <c r="G23" s="552">
        <v>138</v>
      </c>
      <c r="H23" s="576">
        <v>12</v>
      </c>
      <c r="I23" s="553">
        <v>443</v>
      </c>
      <c r="J23" s="554">
        <f t="shared" si="1"/>
        <v>938</v>
      </c>
      <c r="K23" s="555">
        <v>5</v>
      </c>
      <c r="L23" s="632"/>
      <c r="M23" s="629"/>
    </row>
    <row r="24" spans="1:13" ht="15.75">
      <c r="A24" s="630">
        <v>0.4583333333333333</v>
      </c>
      <c r="B24" s="560" t="s">
        <v>750</v>
      </c>
      <c r="C24" s="560" t="s">
        <v>593</v>
      </c>
      <c r="D24" s="561" t="s">
        <v>582</v>
      </c>
      <c r="E24" s="550">
        <v>482</v>
      </c>
      <c r="F24" s="552">
        <v>315</v>
      </c>
      <c r="G24" s="552">
        <v>140</v>
      </c>
      <c r="H24" s="576">
        <v>15</v>
      </c>
      <c r="I24" s="553">
        <v>455</v>
      </c>
      <c r="J24" s="554">
        <f t="shared" si="1"/>
        <v>937</v>
      </c>
      <c r="K24" s="555">
        <v>6</v>
      </c>
      <c r="L24" s="632"/>
      <c r="M24" s="629"/>
    </row>
    <row r="25" spans="1:13" ht="15.75">
      <c r="A25" s="630">
        <v>4.541666666666667</v>
      </c>
      <c r="B25" s="560" t="s">
        <v>740</v>
      </c>
      <c r="C25" s="560" t="s">
        <v>586</v>
      </c>
      <c r="D25" s="561" t="s">
        <v>328</v>
      </c>
      <c r="E25" s="577">
        <v>509</v>
      </c>
      <c r="F25" s="552">
        <v>329</v>
      </c>
      <c r="G25" s="552">
        <v>93</v>
      </c>
      <c r="H25" s="576">
        <v>24</v>
      </c>
      <c r="I25" s="553">
        <v>422</v>
      </c>
      <c r="J25" s="554">
        <f t="shared" si="1"/>
        <v>931</v>
      </c>
      <c r="K25" s="796">
        <v>7</v>
      </c>
      <c r="L25" s="632"/>
      <c r="M25" s="629"/>
    </row>
    <row r="26" spans="1:13" ht="15.75" customHeight="1" thickBot="1">
      <c r="A26" s="630">
        <v>0.4583333333333333</v>
      </c>
      <c r="B26" s="559" t="s">
        <v>741</v>
      </c>
      <c r="C26" s="560" t="s">
        <v>948</v>
      </c>
      <c r="D26" s="561" t="s">
        <v>15</v>
      </c>
      <c r="E26" s="797">
        <v>462</v>
      </c>
      <c r="F26" s="568">
        <v>330</v>
      </c>
      <c r="G26" s="568">
        <v>110</v>
      </c>
      <c r="H26" s="578">
        <v>20</v>
      </c>
      <c r="I26" s="569">
        <v>440</v>
      </c>
      <c r="J26" s="570">
        <f t="shared" si="1"/>
        <v>902</v>
      </c>
      <c r="K26" s="565">
        <v>8</v>
      </c>
      <c r="L26" s="632"/>
      <c r="M26" s="629"/>
    </row>
    <row r="27" spans="1:11" ht="20.25" customHeight="1">
      <c r="A27" s="579"/>
      <c r="B27" s="579"/>
      <c r="C27" s="579"/>
      <c r="D27" s="579"/>
      <c r="E27" s="579"/>
      <c r="F27" s="579"/>
      <c r="G27" s="579"/>
      <c r="H27" s="580" t="s">
        <v>195</v>
      </c>
      <c r="I27" s="571">
        <f>SUM(I19:I26)</f>
        <v>3576</v>
      </c>
      <c r="J27" s="579"/>
      <c r="K27" s="579"/>
    </row>
    <row r="28" spans="1:11" ht="15" customHeight="1">
      <c r="A28" s="874" t="s">
        <v>192</v>
      </c>
      <c r="B28" s="867" t="s">
        <v>949</v>
      </c>
      <c r="C28" s="867"/>
      <c r="D28" s="867"/>
      <c r="E28" s="867"/>
      <c r="F28" s="867"/>
      <c r="G28" s="867"/>
      <c r="H28" s="867"/>
      <c r="I28" s="867"/>
      <c r="J28" s="867"/>
      <c r="K28" s="867"/>
    </row>
    <row r="29" spans="1:11" ht="17.25" customHeight="1">
      <c r="A29" s="875"/>
      <c r="B29" s="867"/>
      <c r="C29" s="867"/>
      <c r="D29" s="867"/>
      <c r="E29" s="867"/>
      <c r="F29" s="867"/>
      <c r="G29" s="867"/>
      <c r="H29" s="867"/>
      <c r="I29" s="867"/>
      <c r="J29" s="867"/>
      <c r="K29" s="867"/>
    </row>
    <row r="30" spans="2:11" ht="6" customHeight="1">
      <c r="B30" s="867"/>
      <c r="C30" s="867"/>
      <c r="D30" s="867"/>
      <c r="E30" s="867"/>
      <c r="F30" s="867"/>
      <c r="G30" s="867"/>
      <c r="H30" s="867"/>
      <c r="I30" s="867"/>
      <c r="J30" s="867"/>
      <c r="K30" s="867"/>
    </row>
    <row r="31" spans="1:11" ht="15" customHeight="1">
      <c r="A31" s="868"/>
      <c r="B31" s="868"/>
      <c r="C31" s="868"/>
      <c r="D31" s="868"/>
      <c r="E31" s="868"/>
      <c r="F31" s="868"/>
      <c r="G31" s="868"/>
      <c r="H31" s="868"/>
      <c r="I31" s="868"/>
      <c r="J31" s="868"/>
      <c r="K31" s="868"/>
    </row>
    <row r="32" spans="1:11" ht="13.5" customHeight="1">
      <c r="A32" s="868"/>
      <c r="B32" s="868"/>
      <c r="C32" s="868"/>
      <c r="D32" s="868"/>
      <c r="E32" s="868"/>
      <c r="F32" s="868"/>
      <c r="G32" s="868"/>
      <c r="H32" s="868"/>
      <c r="I32" s="868"/>
      <c r="J32" s="868"/>
      <c r="K32" s="868"/>
    </row>
  </sheetData>
  <sheetProtection/>
  <mergeCells count="7">
    <mergeCell ref="B28:K30"/>
    <mergeCell ref="A31:K32"/>
    <mergeCell ref="B4:I4"/>
    <mergeCell ref="B2:K3"/>
    <mergeCell ref="A7:G7"/>
    <mergeCell ref="A17:G17"/>
    <mergeCell ref="A28:A29"/>
  </mergeCells>
  <conditionalFormatting sqref="I19:I26 I9:I16">
    <cfRule type="cellIs" priority="1" dxfId="476" operator="equal" stopIfTrue="1">
      <formula>0</formula>
    </cfRule>
    <cfRule type="cellIs" priority="2" dxfId="1" operator="between" stopIfTrue="1">
      <formula>470</formula>
      <formula>499</formula>
    </cfRule>
    <cfRule type="cellIs" priority="3" dxfId="1017" operator="greaterThanOrEqual" stopIfTrue="1">
      <formula>500</formula>
    </cfRule>
  </conditionalFormatting>
  <conditionalFormatting sqref="F9">
    <cfRule type="cellIs" priority="4" dxfId="2" operator="greaterThanOrEqual" stopIfTrue="1">
      <formula>430</formula>
    </cfRule>
    <cfRule type="cellIs" priority="5" dxfId="1" operator="between" stopIfTrue="1">
      <formula>400</formula>
      <formula>429</formula>
    </cfRule>
    <cfRule type="cellIs" priority="6" dxfId="0" operator="between" stopIfTrue="1">
      <formula>1</formula>
      <formula>399</formula>
    </cfRule>
  </conditionalFormatting>
  <conditionalFormatting sqref="J19:J26 J9:J16">
    <cfRule type="cellIs" priority="7" dxfId="476" operator="equal" stopIfTrue="1">
      <formula>0</formula>
    </cfRule>
    <cfRule type="cellIs" priority="8" dxfId="1" operator="between" stopIfTrue="1">
      <formula>940</formula>
      <formula>999</formula>
    </cfRule>
    <cfRule type="cellIs" priority="9" dxfId="1017" operator="greaterThanOrEqual" stopIfTrue="1">
      <formula>1000</formula>
    </cfRule>
  </conditionalFormatting>
  <printOptions/>
  <pageMargins left="0.5118110236220472" right="0.31496062992125984" top="0.3937007874015748" bottom="0.1968503937007874" header="0.31496062992125984" footer="0.31496062992125984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A7">
      <selection activeCell="O13" sqref="O13"/>
    </sheetView>
  </sheetViews>
  <sheetFormatPr defaultColWidth="11.421875" defaultRowHeight="12.75"/>
  <cols>
    <col min="1" max="1" width="8.7109375" style="537" customWidth="1"/>
    <col min="2" max="3" width="16.421875" style="537" customWidth="1"/>
    <col min="4" max="4" width="28.8515625" style="537" customWidth="1"/>
    <col min="5" max="6" width="9.421875" style="537" customWidth="1"/>
    <col min="7" max="7" width="10.421875" style="537" customWidth="1"/>
    <col min="8" max="8" width="8.7109375" style="537" customWidth="1"/>
    <col min="9" max="10" width="9.421875" style="537" customWidth="1"/>
    <col min="11" max="11" width="8.8515625" style="537" customWidth="1"/>
    <col min="12" max="12" width="5.8515625" style="537" customWidth="1"/>
    <col min="13" max="16384" width="11.421875" style="537" customWidth="1"/>
  </cols>
  <sheetData>
    <row r="2" spans="2:11" ht="15" customHeight="1">
      <c r="B2" s="870" t="s">
        <v>279</v>
      </c>
      <c r="C2" s="870"/>
      <c r="D2" s="870"/>
      <c r="E2" s="870"/>
      <c r="F2" s="870"/>
      <c r="G2" s="870"/>
      <c r="H2" s="870"/>
      <c r="I2" s="870"/>
      <c r="J2" s="870"/>
      <c r="K2" s="870"/>
    </row>
    <row r="3" spans="2:11" ht="15" customHeight="1">
      <c r="B3" s="870"/>
      <c r="C3" s="870"/>
      <c r="D3" s="870"/>
      <c r="E3" s="870"/>
      <c r="F3" s="870"/>
      <c r="G3" s="870"/>
      <c r="H3" s="870"/>
      <c r="I3" s="870"/>
      <c r="J3" s="870"/>
      <c r="K3" s="870"/>
    </row>
    <row r="4" spans="2:11" ht="14.25">
      <c r="B4" s="876" t="s">
        <v>207</v>
      </c>
      <c r="C4" s="876"/>
      <c r="D4" s="876"/>
      <c r="E4" s="876"/>
      <c r="F4" s="876"/>
      <c r="G4" s="876"/>
      <c r="H4" s="876"/>
      <c r="I4" s="876"/>
      <c r="J4" s="876"/>
      <c r="K4" s="876"/>
    </row>
    <row r="5" spans="2:11" ht="14.25">
      <c r="B5" s="876"/>
      <c r="C5" s="876"/>
      <c r="D5" s="876"/>
      <c r="E5" s="876"/>
      <c r="F5" s="876"/>
      <c r="G5" s="876"/>
      <c r="H5" s="876"/>
      <c r="I5" s="876"/>
      <c r="J5" s="876"/>
      <c r="K5" s="876"/>
    </row>
    <row r="6" spans="2:11" ht="15" customHeight="1"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11" ht="24" thickBot="1">
      <c r="A7" s="871" t="s">
        <v>198</v>
      </c>
      <c r="B7" s="871"/>
      <c r="C7" s="871"/>
      <c r="D7" s="871"/>
      <c r="E7" s="871"/>
      <c r="F7" s="871"/>
      <c r="G7" s="871"/>
      <c r="H7" s="540"/>
      <c r="I7" s="540"/>
      <c r="J7" s="540"/>
      <c r="K7" s="540"/>
    </row>
    <row r="8" spans="1:11" ht="33" customHeight="1" thickBot="1">
      <c r="A8" s="627" t="s">
        <v>801</v>
      </c>
      <c r="B8" s="541" t="s">
        <v>4</v>
      </c>
      <c r="C8" s="541" t="s">
        <v>191</v>
      </c>
      <c r="D8" s="541" t="s">
        <v>5</v>
      </c>
      <c r="E8" s="541" t="s">
        <v>196</v>
      </c>
      <c r="F8" s="541" t="s">
        <v>7</v>
      </c>
      <c r="G8" s="542" t="s">
        <v>193</v>
      </c>
      <c r="H8" s="542" t="s">
        <v>194</v>
      </c>
      <c r="I8" s="542" t="s">
        <v>13</v>
      </c>
      <c r="J8" s="543" t="s">
        <v>197</v>
      </c>
      <c r="K8" s="544" t="s">
        <v>14</v>
      </c>
    </row>
    <row r="9" spans="1:12" ht="15.75">
      <c r="A9" s="628">
        <v>0.4166666666666667</v>
      </c>
      <c r="B9" s="581" t="s">
        <v>756</v>
      </c>
      <c r="C9" s="581" t="s">
        <v>602</v>
      </c>
      <c r="D9" s="340" t="s">
        <v>231</v>
      </c>
      <c r="E9" s="545">
        <v>471</v>
      </c>
      <c r="F9" s="546">
        <v>384</v>
      </c>
      <c r="G9" s="546">
        <v>197</v>
      </c>
      <c r="H9" s="546">
        <v>0</v>
      </c>
      <c r="I9" s="547">
        <v>581</v>
      </c>
      <c r="J9" s="547">
        <f aca="true" t="shared" si="0" ref="J9:J16">E9+I9</f>
        <v>1052</v>
      </c>
      <c r="K9" s="780">
        <v>1</v>
      </c>
      <c r="L9" s="629"/>
    </row>
    <row r="10" spans="1:12" ht="15.75">
      <c r="A10" s="630">
        <v>0.5</v>
      </c>
      <c r="B10" s="562" t="s">
        <v>793</v>
      </c>
      <c r="C10" s="562" t="s">
        <v>605</v>
      </c>
      <c r="D10" s="583" t="s">
        <v>400</v>
      </c>
      <c r="E10" s="551">
        <v>506</v>
      </c>
      <c r="F10" s="552">
        <v>365</v>
      </c>
      <c r="G10" s="552">
        <v>175</v>
      </c>
      <c r="H10" s="552">
        <v>3</v>
      </c>
      <c r="I10" s="553">
        <v>540</v>
      </c>
      <c r="J10" s="553">
        <f t="shared" si="0"/>
        <v>1046</v>
      </c>
      <c r="K10" s="555">
        <v>2</v>
      </c>
      <c r="L10" s="629"/>
    </row>
    <row r="11" spans="1:12" ht="15.75">
      <c r="A11" s="630">
        <v>0.5</v>
      </c>
      <c r="B11" s="582" t="s">
        <v>731</v>
      </c>
      <c r="C11" s="582" t="s">
        <v>608</v>
      </c>
      <c r="D11" s="317" t="s">
        <v>231</v>
      </c>
      <c r="E11" s="551">
        <v>526</v>
      </c>
      <c r="F11" s="552">
        <v>358</v>
      </c>
      <c r="G11" s="552">
        <v>152</v>
      </c>
      <c r="H11" s="552">
        <v>3</v>
      </c>
      <c r="I11" s="553">
        <v>510</v>
      </c>
      <c r="J11" s="553">
        <f t="shared" si="0"/>
        <v>1036</v>
      </c>
      <c r="K11" s="565">
        <v>3</v>
      </c>
      <c r="L11" s="629"/>
    </row>
    <row r="12" spans="1:12" ht="15.75">
      <c r="A12" s="630">
        <v>0.5</v>
      </c>
      <c r="B12" s="781" t="s">
        <v>759</v>
      </c>
      <c r="C12" s="781" t="s">
        <v>604</v>
      </c>
      <c r="D12" s="583" t="s">
        <v>596</v>
      </c>
      <c r="E12" s="551">
        <v>517</v>
      </c>
      <c r="F12" s="552">
        <v>327</v>
      </c>
      <c r="G12" s="552">
        <v>174</v>
      </c>
      <c r="H12" s="552">
        <v>5</v>
      </c>
      <c r="I12" s="553">
        <v>501</v>
      </c>
      <c r="J12" s="553">
        <f t="shared" si="0"/>
        <v>1018</v>
      </c>
      <c r="K12" s="555">
        <v>4</v>
      </c>
      <c r="L12" s="629"/>
    </row>
    <row r="13" spans="1:12" ht="15.75">
      <c r="A13" s="630">
        <v>0.4166666666666667</v>
      </c>
      <c r="B13" s="562" t="s">
        <v>699</v>
      </c>
      <c r="C13" s="562" t="s">
        <v>790</v>
      </c>
      <c r="D13" s="583" t="s">
        <v>758</v>
      </c>
      <c r="E13" s="551">
        <v>495</v>
      </c>
      <c r="F13" s="552">
        <v>333</v>
      </c>
      <c r="G13" s="552">
        <v>174</v>
      </c>
      <c r="H13" s="552">
        <v>5</v>
      </c>
      <c r="I13" s="553">
        <v>507</v>
      </c>
      <c r="J13" s="553">
        <f t="shared" si="0"/>
        <v>1002</v>
      </c>
      <c r="K13" s="555">
        <v>5</v>
      </c>
      <c r="L13" s="629"/>
    </row>
    <row r="14" spans="1:12" ht="15.75">
      <c r="A14" s="630">
        <v>0.4166666666666667</v>
      </c>
      <c r="B14" s="335" t="s">
        <v>791</v>
      </c>
      <c r="C14" s="335" t="s">
        <v>792</v>
      </c>
      <c r="D14" s="336" t="s">
        <v>376</v>
      </c>
      <c r="E14" s="551">
        <v>499</v>
      </c>
      <c r="F14" s="552">
        <v>345</v>
      </c>
      <c r="G14" s="552">
        <v>129</v>
      </c>
      <c r="H14" s="552">
        <v>12</v>
      </c>
      <c r="I14" s="553">
        <v>474</v>
      </c>
      <c r="J14" s="553">
        <f t="shared" si="0"/>
        <v>973</v>
      </c>
      <c r="K14" s="555">
        <v>6</v>
      </c>
      <c r="L14" s="629"/>
    </row>
    <row r="15" spans="1:12" ht="15.75">
      <c r="A15" s="630">
        <v>0.4166666666666667</v>
      </c>
      <c r="B15" s="782" t="s">
        <v>751</v>
      </c>
      <c r="C15" s="782" t="s">
        <v>594</v>
      </c>
      <c r="D15" s="783" t="s">
        <v>231</v>
      </c>
      <c r="E15" s="551">
        <v>474</v>
      </c>
      <c r="F15" s="552">
        <v>355</v>
      </c>
      <c r="G15" s="552">
        <v>135</v>
      </c>
      <c r="H15" s="552">
        <v>12</v>
      </c>
      <c r="I15" s="553">
        <v>490</v>
      </c>
      <c r="J15" s="553">
        <f t="shared" si="0"/>
        <v>964</v>
      </c>
      <c r="K15" s="555">
        <v>7</v>
      </c>
      <c r="L15" s="629"/>
    </row>
    <row r="16" spans="1:12" ht="16.5" thickBot="1">
      <c r="A16" s="630">
        <v>0.5</v>
      </c>
      <c r="B16" s="784" t="s">
        <v>735</v>
      </c>
      <c r="C16" s="784" t="s">
        <v>607</v>
      </c>
      <c r="D16" s="785" t="s">
        <v>348</v>
      </c>
      <c r="E16" s="567">
        <v>515</v>
      </c>
      <c r="F16" s="568">
        <v>307</v>
      </c>
      <c r="G16" s="568">
        <v>137</v>
      </c>
      <c r="H16" s="568">
        <v>15</v>
      </c>
      <c r="I16" s="569">
        <v>444</v>
      </c>
      <c r="J16" s="569">
        <f t="shared" si="0"/>
        <v>959</v>
      </c>
      <c r="K16" s="786">
        <v>8</v>
      </c>
      <c r="L16" s="629"/>
    </row>
    <row r="17" spans="1:12" ht="21" thickBot="1">
      <c r="A17" s="872" t="s">
        <v>947</v>
      </c>
      <c r="B17" s="873"/>
      <c r="C17" s="873"/>
      <c r="D17" s="873"/>
      <c r="E17" s="873"/>
      <c r="F17" s="873"/>
      <c r="G17" s="873"/>
      <c r="H17" s="572" t="s">
        <v>195</v>
      </c>
      <c r="I17" s="571">
        <f>SUM(I9:I16)</f>
        <v>4047</v>
      </c>
      <c r="J17" s="571"/>
      <c r="K17" s="574"/>
      <c r="L17" s="629"/>
    </row>
    <row r="18" spans="1:11" ht="33" customHeight="1" thickBot="1">
      <c r="A18" s="627" t="s">
        <v>801</v>
      </c>
      <c r="B18" s="541" t="s">
        <v>4</v>
      </c>
      <c r="C18" s="541" t="s">
        <v>191</v>
      </c>
      <c r="D18" s="541" t="s">
        <v>5</v>
      </c>
      <c r="E18" s="541" t="s">
        <v>196</v>
      </c>
      <c r="F18" s="541" t="s">
        <v>7</v>
      </c>
      <c r="G18" s="542" t="s">
        <v>193</v>
      </c>
      <c r="H18" s="542" t="s">
        <v>194</v>
      </c>
      <c r="I18" s="542" t="s">
        <v>13</v>
      </c>
      <c r="J18" s="543" t="s">
        <v>197</v>
      </c>
      <c r="K18" s="544" t="s">
        <v>14</v>
      </c>
    </row>
    <row r="19" spans="1:12" ht="15.75">
      <c r="A19" s="628">
        <v>4.541666666666667</v>
      </c>
      <c r="B19" s="562" t="s">
        <v>726</v>
      </c>
      <c r="C19" s="563" t="s">
        <v>621</v>
      </c>
      <c r="D19" s="564" t="s">
        <v>29</v>
      </c>
      <c r="E19" s="545">
        <v>579</v>
      </c>
      <c r="F19" s="546">
        <v>368</v>
      </c>
      <c r="G19" s="546">
        <v>199</v>
      </c>
      <c r="H19" s="546">
        <v>1</v>
      </c>
      <c r="I19" s="547">
        <v>567</v>
      </c>
      <c r="J19" s="547">
        <f aca="true" t="shared" si="1" ref="J19:J26">E19+I19</f>
        <v>1146</v>
      </c>
      <c r="K19" s="780">
        <v>1</v>
      </c>
      <c r="L19" s="629"/>
    </row>
    <row r="20" spans="1:12" ht="15.75">
      <c r="A20" s="630">
        <v>4.541666666666667</v>
      </c>
      <c r="B20" s="560" t="s">
        <v>764</v>
      </c>
      <c r="C20" s="560" t="s">
        <v>614</v>
      </c>
      <c r="D20" s="561" t="s">
        <v>348</v>
      </c>
      <c r="E20" s="551">
        <v>616</v>
      </c>
      <c r="F20" s="552">
        <v>374</v>
      </c>
      <c r="G20" s="552">
        <v>150</v>
      </c>
      <c r="H20" s="552">
        <v>8</v>
      </c>
      <c r="I20" s="553">
        <v>524</v>
      </c>
      <c r="J20" s="553">
        <f t="shared" si="1"/>
        <v>1140</v>
      </c>
      <c r="K20" s="565">
        <v>2</v>
      </c>
      <c r="L20" s="629"/>
    </row>
    <row r="21" spans="1:12" ht="15.75">
      <c r="A21" s="630">
        <v>0.4583333333333333</v>
      </c>
      <c r="B21" s="559" t="s">
        <v>724</v>
      </c>
      <c r="C21" s="560" t="s">
        <v>592</v>
      </c>
      <c r="D21" s="561" t="s">
        <v>29</v>
      </c>
      <c r="E21" s="551">
        <v>562</v>
      </c>
      <c r="F21" s="552">
        <v>355</v>
      </c>
      <c r="G21" s="552">
        <v>198</v>
      </c>
      <c r="H21" s="552">
        <v>1</v>
      </c>
      <c r="I21" s="553">
        <v>553</v>
      </c>
      <c r="J21" s="553">
        <f t="shared" si="1"/>
        <v>1115</v>
      </c>
      <c r="K21" s="565">
        <v>3</v>
      </c>
      <c r="L21" s="629"/>
    </row>
    <row r="22" spans="1:12" ht="15.75">
      <c r="A22" s="630">
        <v>0.4583333333333333</v>
      </c>
      <c r="B22" s="556" t="s">
        <v>304</v>
      </c>
      <c r="C22" s="556" t="s">
        <v>303</v>
      </c>
      <c r="D22" s="557" t="s">
        <v>282</v>
      </c>
      <c r="E22" s="551">
        <v>550</v>
      </c>
      <c r="F22" s="552">
        <v>356</v>
      </c>
      <c r="G22" s="552">
        <v>170</v>
      </c>
      <c r="H22" s="552">
        <v>8</v>
      </c>
      <c r="I22" s="553">
        <v>526</v>
      </c>
      <c r="J22" s="553">
        <f t="shared" si="1"/>
        <v>1076</v>
      </c>
      <c r="K22" s="565">
        <v>4</v>
      </c>
      <c r="L22" s="629"/>
    </row>
    <row r="23" spans="1:12" ht="15.75">
      <c r="A23" s="630">
        <v>0.4583333333333333</v>
      </c>
      <c r="B23" s="563" t="s">
        <v>767</v>
      </c>
      <c r="C23" s="563" t="s">
        <v>617</v>
      </c>
      <c r="D23" s="564" t="s">
        <v>15</v>
      </c>
      <c r="E23" s="551">
        <v>559</v>
      </c>
      <c r="F23" s="552">
        <v>343</v>
      </c>
      <c r="G23" s="552">
        <v>163</v>
      </c>
      <c r="H23" s="552">
        <v>8</v>
      </c>
      <c r="I23" s="553">
        <v>506</v>
      </c>
      <c r="J23" s="553">
        <f t="shared" si="1"/>
        <v>1065</v>
      </c>
      <c r="K23" s="555">
        <v>5</v>
      </c>
      <c r="L23" s="629"/>
    </row>
    <row r="24" spans="1:12" ht="15.75">
      <c r="A24" s="630">
        <v>4.541666666666667</v>
      </c>
      <c r="B24" s="584" t="s">
        <v>722</v>
      </c>
      <c r="C24" s="584" t="s">
        <v>585</v>
      </c>
      <c r="D24" s="561" t="s">
        <v>610</v>
      </c>
      <c r="E24" s="551">
        <v>581</v>
      </c>
      <c r="F24" s="552">
        <v>354</v>
      </c>
      <c r="G24" s="552">
        <v>127</v>
      </c>
      <c r="H24" s="552">
        <v>6</v>
      </c>
      <c r="I24" s="553">
        <v>481</v>
      </c>
      <c r="J24" s="553">
        <f t="shared" si="1"/>
        <v>1062</v>
      </c>
      <c r="K24" s="555">
        <v>6</v>
      </c>
      <c r="L24" s="629"/>
    </row>
    <row r="25" spans="1:12" ht="15.75">
      <c r="A25" s="630">
        <v>4.541666666666667</v>
      </c>
      <c r="B25" s="560" t="s">
        <v>300</v>
      </c>
      <c r="C25" s="560" t="s">
        <v>299</v>
      </c>
      <c r="D25" s="561" t="s">
        <v>282</v>
      </c>
      <c r="E25" s="551">
        <v>569</v>
      </c>
      <c r="F25" s="552">
        <v>323</v>
      </c>
      <c r="G25" s="552">
        <v>166</v>
      </c>
      <c r="H25" s="552">
        <v>7</v>
      </c>
      <c r="I25" s="553">
        <v>489</v>
      </c>
      <c r="J25" s="553">
        <f t="shared" si="1"/>
        <v>1058</v>
      </c>
      <c r="K25" s="555">
        <v>7</v>
      </c>
      <c r="L25" s="629"/>
    </row>
    <row r="26" spans="1:12" ht="16.5" thickBot="1">
      <c r="A26" s="630">
        <v>0.4583333333333333</v>
      </c>
      <c r="B26" s="556" t="s">
        <v>720</v>
      </c>
      <c r="C26" s="556" t="s">
        <v>721</v>
      </c>
      <c r="D26" s="557" t="s">
        <v>29</v>
      </c>
      <c r="E26" s="567">
        <v>550</v>
      </c>
      <c r="F26" s="568">
        <v>358</v>
      </c>
      <c r="G26" s="568">
        <v>145</v>
      </c>
      <c r="H26" s="568">
        <v>10</v>
      </c>
      <c r="I26" s="569">
        <v>503</v>
      </c>
      <c r="J26" s="569">
        <f t="shared" si="1"/>
        <v>1053</v>
      </c>
      <c r="K26" s="786">
        <v>8</v>
      </c>
      <c r="L26" s="629"/>
    </row>
    <row r="27" spans="1:12" ht="21" customHeight="1">
      <c r="A27" s="579"/>
      <c r="B27" s="579"/>
      <c r="C27" s="579"/>
      <c r="D27" s="579"/>
      <c r="E27" s="579"/>
      <c r="F27" s="579"/>
      <c r="G27" s="579"/>
      <c r="H27" s="580" t="s">
        <v>195</v>
      </c>
      <c r="I27" s="571">
        <f>SUM(I19:I26)</f>
        <v>4149</v>
      </c>
      <c r="J27" s="579"/>
      <c r="K27" s="579"/>
      <c r="L27" s="629"/>
    </row>
    <row r="28" spans="1:11" ht="15" customHeight="1">
      <c r="A28" s="877" t="s">
        <v>192</v>
      </c>
      <c r="B28" s="878" t="s">
        <v>280</v>
      </c>
      <c r="C28" s="878"/>
      <c r="D28" s="878"/>
      <c r="E28" s="878"/>
      <c r="F28" s="878"/>
      <c r="G28" s="878"/>
      <c r="H28" s="878"/>
      <c r="I28" s="878"/>
      <c r="J28" s="878"/>
      <c r="K28" s="878"/>
    </row>
    <row r="29" spans="1:11" ht="15" customHeight="1">
      <c r="A29" s="877"/>
      <c r="B29" s="878"/>
      <c r="C29" s="878"/>
      <c r="D29" s="878"/>
      <c r="E29" s="878"/>
      <c r="F29" s="878"/>
      <c r="G29" s="878"/>
      <c r="H29" s="878"/>
      <c r="I29" s="878"/>
      <c r="J29" s="878"/>
      <c r="K29" s="878"/>
    </row>
    <row r="30" spans="2:11" ht="39.75" customHeight="1">
      <c r="B30" s="878"/>
      <c r="C30" s="878"/>
      <c r="D30" s="878"/>
      <c r="E30" s="878"/>
      <c r="F30" s="878"/>
      <c r="G30" s="878"/>
      <c r="H30" s="878"/>
      <c r="I30" s="878"/>
      <c r="J30" s="878"/>
      <c r="K30" s="878"/>
    </row>
    <row r="31" spans="1:11" ht="15">
      <c r="A31" s="633"/>
      <c r="B31" s="633"/>
      <c r="C31" s="633"/>
      <c r="D31" s="633"/>
      <c r="E31" s="633"/>
      <c r="F31" s="633"/>
      <c r="G31" s="633"/>
      <c r="H31" s="633"/>
      <c r="I31" s="633"/>
      <c r="J31" s="633"/>
      <c r="K31" s="633"/>
    </row>
    <row r="32" spans="1:11" ht="15">
      <c r="A32" s="633"/>
      <c r="B32" s="633"/>
      <c r="C32" s="633"/>
      <c r="D32" s="633"/>
      <c r="E32" s="633"/>
      <c r="F32" s="633"/>
      <c r="G32" s="633"/>
      <c r="H32" s="633"/>
      <c r="I32" s="633"/>
      <c r="J32" s="633"/>
      <c r="K32" s="633"/>
    </row>
  </sheetData>
  <sheetProtection/>
  <mergeCells count="6">
    <mergeCell ref="B2:K3"/>
    <mergeCell ref="B4:K5"/>
    <mergeCell ref="A7:G7"/>
    <mergeCell ref="A17:G17"/>
    <mergeCell ref="A28:A29"/>
    <mergeCell ref="B28:K30"/>
  </mergeCells>
  <conditionalFormatting sqref="I19:I26">
    <cfRule type="cellIs" priority="1" dxfId="476" operator="equal" stopIfTrue="1">
      <formula>0</formula>
    </cfRule>
    <cfRule type="cellIs" priority="2" dxfId="1" operator="between" stopIfTrue="1">
      <formula>500</formula>
      <formula>519</formula>
    </cfRule>
    <cfRule type="cellIs" priority="3" dxfId="11" operator="greaterThanOrEqual" stopIfTrue="1">
      <formula>500</formula>
    </cfRule>
  </conditionalFormatting>
  <conditionalFormatting sqref="J9:J16 J19:J26">
    <cfRule type="cellIs" priority="4" dxfId="476" operator="equal" stopIfTrue="1">
      <formula>0</formula>
    </cfRule>
    <cfRule type="cellIs" priority="5" dxfId="1" operator="between" stopIfTrue="1">
      <formula>1000</formula>
      <formula>1039</formula>
    </cfRule>
    <cfRule type="cellIs" priority="6" dxfId="1017" operator="greaterThanOrEqual" stopIfTrue="1">
      <formula>1040</formula>
    </cfRule>
  </conditionalFormatting>
  <conditionalFormatting sqref="I9:I16">
    <cfRule type="cellIs" priority="7" dxfId="476" operator="equal" stopIfTrue="1">
      <formula>0</formula>
    </cfRule>
    <cfRule type="cellIs" priority="8" dxfId="1" operator="between" stopIfTrue="1">
      <formula>500</formula>
      <formula>519</formula>
    </cfRule>
    <cfRule type="cellIs" priority="9" dxfId="1017" operator="greaterThanOrEqual" stopIfTrue="1">
      <formula>520</formula>
    </cfRule>
  </conditionalFormatting>
  <printOptions/>
  <pageMargins left="0.31496062992125984" right="0.31496062992125984" top="0.1968503937007874" bottom="0.1968503937007874" header="0.31496062992125984" footer="0.31496062992125984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="130" zoomScaleNormal="130" zoomScalePageLayoutView="0" workbookViewId="0" topLeftCell="A28">
      <selection activeCell="E37" sqref="E37"/>
    </sheetView>
  </sheetViews>
  <sheetFormatPr defaultColWidth="11.421875" defaultRowHeight="12.75"/>
  <cols>
    <col min="1" max="1" width="3.421875" style="207" customWidth="1"/>
    <col min="2" max="2" width="24.00390625" style="207" customWidth="1"/>
    <col min="3" max="3" width="21.421875" style="207" customWidth="1"/>
    <col min="4" max="4" width="4.421875" style="207" customWidth="1"/>
    <col min="5" max="7" width="5.8515625" style="207" customWidth="1"/>
    <col min="8" max="9" width="3.8515625" style="207" customWidth="1"/>
    <col min="10" max="10" width="5.421875" style="207" hidden="1" customWidth="1"/>
    <col min="11" max="13" width="11.421875" style="207" hidden="1" customWidth="1"/>
    <col min="14" max="14" width="6.421875" style="207" hidden="1" customWidth="1"/>
    <col min="15" max="15" width="11.421875" style="207" hidden="1" customWidth="1"/>
    <col min="16" max="16" width="11.421875" style="207" customWidth="1"/>
    <col min="17" max="16384" width="11.421875" style="207" customWidth="1"/>
  </cols>
  <sheetData>
    <row r="1" spans="1:10" ht="35.25" customHeight="1">
      <c r="A1" s="879" t="s">
        <v>208</v>
      </c>
      <c r="B1" s="879"/>
      <c r="C1" s="879"/>
      <c r="D1" s="879"/>
      <c r="E1" s="879"/>
      <c r="F1" s="879"/>
      <c r="G1" s="879"/>
      <c r="H1" s="879"/>
      <c r="I1" s="879"/>
      <c r="J1" s="209"/>
    </row>
    <row r="2" spans="1:10" ht="12.75">
      <c r="A2" s="210"/>
      <c r="B2" s="211"/>
      <c r="C2" s="211"/>
      <c r="D2" s="210"/>
      <c r="E2" s="210"/>
      <c r="F2" s="210"/>
      <c r="G2" s="210"/>
      <c r="H2" s="210"/>
      <c r="I2" s="210"/>
      <c r="J2" s="210"/>
    </row>
    <row r="3" spans="1:10" ht="15">
      <c r="A3" s="212" t="s">
        <v>214</v>
      </c>
      <c r="B3" s="212"/>
      <c r="C3" s="212"/>
      <c r="D3" s="213" t="s">
        <v>307</v>
      </c>
      <c r="E3" s="213"/>
      <c r="F3" s="213"/>
      <c r="G3" s="213"/>
      <c r="H3" s="213"/>
      <c r="I3" s="213"/>
      <c r="J3" s="213"/>
    </row>
    <row r="4" spans="1:10" ht="12.75" customHeight="1">
      <c r="A4" s="210"/>
      <c r="B4" s="211"/>
      <c r="C4" s="211"/>
      <c r="D4" s="210"/>
      <c r="E4" s="210"/>
      <c r="F4" s="210"/>
      <c r="G4" s="210"/>
      <c r="H4" s="210"/>
      <c r="I4" s="210"/>
      <c r="J4" s="210"/>
    </row>
    <row r="5" spans="1:9" ht="16.5">
      <c r="A5" s="214" t="s">
        <v>24</v>
      </c>
      <c r="B5" s="215"/>
      <c r="C5" s="215"/>
      <c r="D5" s="216" t="s">
        <v>1</v>
      </c>
      <c r="E5" s="217"/>
      <c r="F5" s="217"/>
      <c r="G5" s="217"/>
      <c r="H5" s="217"/>
      <c r="I5" s="218"/>
    </row>
    <row r="6" spans="1:12" ht="16.5">
      <c r="A6" s="219" t="s">
        <v>3</v>
      </c>
      <c r="B6" s="220" t="s">
        <v>4</v>
      </c>
      <c r="C6" s="221" t="s">
        <v>5</v>
      </c>
      <c r="D6" s="222" t="s">
        <v>6</v>
      </c>
      <c r="E6" s="223" t="s">
        <v>7</v>
      </c>
      <c r="F6" s="224" t="s">
        <v>8</v>
      </c>
      <c r="G6" s="224" t="s">
        <v>9</v>
      </c>
      <c r="H6" s="224" t="s">
        <v>10</v>
      </c>
      <c r="I6" s="225" t="s">
        <v>11</v>
      </c>
      <c r="J6" s="226"/>
      <c r="K6" s="64" t="s">
        <v>23</v>
      </c>
      <c r="L6" s="64"/>
    </row>
    <row r="7" spans="1:14" ht="18.75" customHeight="1">
      <c r="A7" s="227">
        <v>1</v>
      </c>
      <c r="B7" s="389" t="s">
        <v>350</v>
      </c>
      <c r="C7" s="358" t="s">
        <v>226</v>
      </c>
      <c r="D7" s="228"/>
      <c r="E7" s="81">
        <v>395</v>
      </c>
      <c r="F7" s="54">
        <v>247</v>
      </c>
      <c r="G7" s="82">
        <f aca="true" t="shared" si="0" ref="G7:G36">IF(SUM(E7,F7)&gt;0,SUM(E7,F7),"")</f>
        <v>642</v>
      </c>
      <c r="H7" s="83">
        <v>5</v>
      </c>
      <c r="I7" s="118">
        <f aca="true" t="shared" si="1" ref="I7:I38">IF(L7&gt;0,L7,"")</f>
        <v>1</v>
      </c>
      <c r="J7" s="229"/>
      <c r="K7" s="64">
        <f aca="true" t="shared" si="2" ref="K7:K30">IF(SUM(G7)&gt;0,100000*G7+1000*F7-H7,"")</f>
        <v>64446995</v>
      </c>
      <c r="L7" s="64">
        <f>IF(SUM(G7)&gt;0,RANK(K7,$K$7:$K$38,0),"")</f>
        <v>1</v>
      </c>
      <c r="N7" s="266"/>
    </row>
    <row r="8" spans="1:12" ht="18.75" customHeight="1">
      <c r="A8" s="230">
        <v>2</v>
      </c>
      <c r="B8" s="421" t="s">
        <v>512</v>
      </c>
      <c r="C8" s="423" t="s">
        <v>513</v>
      </c>
      <c r="D8" s="231"/>
      <c r="E8" s="81">
        <v>388</v>
      </c>
      <c r="F8" s="54">
        <v>230</v>
      </c>
      <c r="G8" s="82">
        <f t="shared" si="0"/>
        <v>618</v>
      </c>
      <c r="H8" s="85">
        <v>2</v>
      </c>
      <c r="I8" s="84">
        <f t="shared" si="1"/>
        <v>2</v>
      </c>
      <c r="J8" s="229"/>
      <c r="K8" s="64">
        <f t="shared" si="2"/>
        <v>62029998</v>
      </c>
      <c r="L8" s="64">
        <f aca="true" t="shared" si="3" ref="L8:L38">IF(SUM(G8)&gt;0,RANK(K8,$K$7:$K$38,0),"")</f>
        <v>2</v>
      </c>
    </row>
    <row r="9" spans="1:12" ht="18.75" customHeight="1">
      <c r="A9" s="227">
        <v>3</v>
      </c>
      <c r="B9" s="389" t="s">
        <v>353</v>
      </c>
      <c r="C9" s="358" t="s">
        <v>513</v>
      </c>
      <c r="D9" s="231"/>
      <c r="E9" s="81">
        <v>391</v>
      </c>
      <c r="F9" s="54">
        <v>224</v>
      </c>
      <c r="G9" s="82">
        <f t="shared" si="0"/>
        <v>615</v>
      </c>
      <c r="H9" s="85">
        <v>1</v>
      </c>
      <c r="I9" s="84">
        <f t="shared" si="1"/>
        <v>3</v>
      </c>
      <c r="J9" s="229"/>
      <c r="K9" s="64">
        <f t="shared" si="2"/>
        <v>61723999</v>
      </c>
      <c r="L9" s="64">
        <f t="shared" si="3"/>
        <v>3</v>
      </c>
    </row>
    <row r="10" spans="1:12" ht="18.75" customHeight="1">
      <c r="A10" s="230">
        <v>4</v>
      </c>
      <c r="B10" s="389" t="s">
        <v>313</v>
      </c>
      <c r="C10" s="358" t="s">
        <v>314</v>
      </c>
      <c r="D10" s="231"/>
      <c r="E10" s="81">
        <v>386</v>
      </c>
      <c r="F10" s="54">
        <v>221</v>
      </c>
      <c r="G10" s="82">
        <f t="shared" si="0"/>
        <v>607</v>
      </c>
      <c r="H10" s="85">
        <v>4</v>
      </c>
      <c r="I10" s="84">
        <f t="shared" si="1"/>
        <v>4</v>
      </c>
      <c r="J10" s="229"/>
      <c r="K10" s="64">
        <f t="shared" si="2"/>
        <v>60920996</v>
      </c>
      <c r="L10" s="64">
        <f t="shared" si="3"/>
        <v>4</v>
      </c>
    </row>
    <row r="11" spans="1:12" ht="18.75" customHeight="1">
      <c r="A11" s="227">
        <v>5</v>
      </c>
      <c r="B11" s="389" t="s">
        <v>509</v>
      </c>
      <c r="C11" s="359" t="s">
        <v>188</v>
      </c>
      <c r="D11" s="231"/>
      <c r="E11" s="81">
        <v>381</v>
      </c>
      <c r="F11" s="54">
        <v>218</v>
      </c>
      <c r="G11" s="82">
        <f t="shared" si="0"/>
        <v>599</v>
      </c>
      <c r="H11" s="85">
        <v>3</v>
      </c>
      <c r="I11" s="84">
        <f t="shared" si="1"/>
        <v>5</v>
      </c>
      <c r="J11" s="229"/>
      <c r="K11" s="64">
        <f t="shared" si="2"/>
        <v>60117997</v>
      </c>
      <c r="L11" s="64">
        <f t="shared" si="3"/>
        <v>5</v>
      </c>
    </row>
    <row r="12" spans="1:12" ht="18.75" customHeight="1">
      <c r="A12" s="230">
        <v>6</v>
      </c>
      <c r="B12" s="390" t="s">
        <v>352</v>
      </c>
      <c r="C12" s="360" t="s">
        <v>186</v>
      </c>
      <c r="D12" s="231"/>
      <c r="E12" s="81">
        <v>376</v>
      </c>
      <c r="F12" s="54">
        <v>222</v>
      </c>
      <c r="G12" s="82">
        <f t="shared" si="0"/>
        <v>598</v>
      </c>
      <c r="H12" s="85">
        <v>7</v>
      </c>
      <c r="I12" s="84">
        <f t="shared" si="1"/>
        <v>6</v>
      </c>
      <c r="J12" s="229"/>
      <c r="K12" s="64">
        <f t="shared" si="2"/>
        <v>60021993</v>
      </c>
      <c r="L12" s="64">
        <f t="shared" si="3"/>
        <v>6</v>
      </c>
    </row>
    <row r="13" spans="1:12" ht="18.75" customHeight="1">
      <c r="A13" s="227">
        <v>7</v>
      </c>
      <c r="B13" s="390" t="s">
        <v>317</v>
      </c>
      <c r="C13" s="358" t="s">
        <v>318</v>
      </c>
      <c r="D13" s="232"/>
      <c r="E13" s="81">
        <v>388</v>
      </c>
      <c r="F13" s="54">
        <v>209</v>
      </c>
      <c r="G13" s="86">
        <f t="shared" si="0"/>
        <v>597</v>
      </c>
      <c r="H13" s="85">
        <v>4</v>
      </c>
      <c r="I13" s="84">
        <f t="shared" si="1"/>
        <v>7</v>
      </c>
      <c r="J13" s="229"/>
      <c r="K13" s="64">
        <f t="shared" si="2"/>
        <v>59908996</v>
      </c>
      <c r="L13" s="64">
        <f t="shared" si="3"/>
        <v>7</v>
      </c>
    </row>
    <row r="14" spans="1:12" ht="18.75" customHeight="1">
      <c r="A14" s="230">
        <v>8</v>
      </c>
      <c r="B14" s="390" t="s">
        <v>425</v>
      </c>
      <c r="C14" s="358" t="s">
        <v>426</v>
      </c>
      <c r="D14" s="231"/>
      <c r="E14" s="81">
        <v>383</v>
      </c>
      <c r="F14" s="54">
        <v>201</v>
      </c>
      <c r="G14" s="82">
        <f t="shared" si="0"/>
        <v>584</v>
      </c>
      <c r="H14" s="85">
        <v>4</v>
      </c>
      <c r="I14" s="84">
        <f t="shared" si="1"/>
        <v>8</v>
      </c>
      <c r="J14" s="229"/>
      <c r="K14" s="64">
        <f t="shared" si="2"/>
        <v>58600996</v>
      </c>
      <c r="L14" s="64">
        <f t="shared" si="3"/>
        <v>8</v>
      </c>
    </row>
    <row r="15" spans="1:12" ht="18.75" customHeight="1">
      <c r="A15" s="227">
        <v>9</v>
      </c>
      <c r="B15" s="390" t="s">
        <v>393</v>
      </c>
      <c r="C15" s="358" t="s">
        <v>15</v>
      </c>
      <c r="D15" s="231"/>
      <c r="E15" s="81">
        <v>375</v>
      </c>
      <c r="F15" s="54">
        <v>204</v>
      </c>
      <c r="G15" s="82">
        <f t="shared" si="0"/>
        <v>579</v>
      </c>
      <c r="H15" s="85">
        <v>2</v>
      </c>
      <c r="I15" s="84">
        <f t="shared" si="1"/>
        <v>9</v>
      </c>
      <c r="J15" s="229"/>
      <c r="K15" s="64">
        <f t="shared" si="2"/>
        <v>58103998</v>
      </c>
      <c r="L15" s="64">
        <f t="shared" si="3"/>
        <v>9</v>
      </c>
    </row>
    <row r="16" spans="1:12" ht="18.75" customHeight="1">
      <c r="A16" s="230">
        <v>10</v>
      </c>
      <c r="B16" s="834" t="s">
        <v>227</v>
      </c>
      <c r="C16" s="360" t="s">
        <v>228</v>
      </c>
      <c r="D16" s="231"/>
      <c r="E16" s="81">
        <v>367</v>
      </c>
      <c r="F16" s="54">
        <v>208</v>
      </c>
      <c r="G16" s="86">
        <f t="shared" si="0"/>
        <v>575</v>
      </c>
      <c r="H16" s="85">
        <v>4</v>
      </c>
      <c r="I16" s="84">
        <f t="shared" si="1"/>
        <v>10</v>
      </c>
      <c r="J16" s="229"/>
      <c r="K16" s="64">
        <f t="shared" si="2"/>
        <v>57707996</v>
      </c>
      <c r="L16" s="64">
        <f t="shared" si="3"/>
        <v>10</v>
      </c>
    </row>
    <row r="17" spans="1:12" ht="18.75" customHeight="1">
      <c r="A17" s="227">
        <v>11</v>
      </c>
      <c r="B17" s="389" t="s">
        <v>486</v>
      </c>
      <c r="C17" s="358" t="s">
        <v>487</v>
      </c>
      <c r="D17" s="231"/>
      <c r="E17" s="277">
        <v>382</v>
      </c>
      <c r="F17" s="54">
        <v>192</v>
      </c>
      <c r="G17" s="82">
        <f t="shared" si="0"/>
        <v>574</v>
      </c>
      <c r="H17" s="85">
        <v>3</v>
      </c>
      <c r="I17" s="84">
        <f t="shared" si="1"/>
        <v>11</v>
      </c>
      <c r="J17" s="229"/>
      <c r="K17" s="64">
        <f t="shared" si="2"/>
        <v>57591997</v>
      </c>
      <c r="L17" s="64">
        <f t="shared" si="3"/>
        <v>11</v>
      </c>
    </row>
    <row r="18" spans="1:12" ht="18.75" customHeight="1">
      <c r="A18" s="230">
        <v>12</v>
      </c>
      <c r="B18" s="421" t="s">
        <v>571</v>
      </c>
      <c r="C18" s="423" t="s">
        <v>511</v>
      </c>
      <c r="D18" s="231"/>
      <c r="E18" s="81">
        <v>370</v>
      </c>
      <c r="F18" s="54">
        <v>202</v>
      </c>
      <c r="G18" s="82">
        <f t="shared" si="0"/>
        <v>572</v>
      </c>
      <c r="H18" s="85">
        <v>3</v>
      </c>
      <c r="I18" s="84">
        <f t="shared" si="1"/>
        <v>12</v>
      </c>
      <c r="J18" s="229"/>
      <c r="K18" s="64">
        <f t="shared" si="2"/>
        <v>57401997</v>
      </c>
      <c r="L18" s="64">
        <f t="shared" si="3"/>
        <v>12</v>
      </c>
    </row>
    <row r="19" spans="1:12" ht="18.75" customHeight="1">
      <c r="A19" s="227">
        <v>13</v>
      </c>
      <c r="B19" s="389" t="s">
        <v>489</v>
      </c>
      <c r="C19" s="358" t="s">
        <v>474</v>
      </c>
      <c r="D19" s="231"/>
      <c r="E19" s="81">
        <v>378</v>
      </c>
      <c r="F19" s="54">
        <v>194</v>
      </c>
      <c r="G19" s="82">
        <f t="shared" si="0"/>
        <v>572</v>
      </c>
      <c r="H19" s="85">
        <v>5</v>
      </c>
      <c r="I19" s="84">
        <f t="shared" si="1"/>
        <v>13</v>
      </c>
      <c r="J19" s="229"/>
      <c r="K19" s="64">
        <f t="shared" si="2"/>
        <v>57393995</v>
      </c>
      <c r="L19" s="64">
        <f t="shared" si="3"/>
        <v>13</v>
      </c>
    </row>
    <row r="20" spans="1:12" ht="18.75" customHeight="1">
      <c r="A20" s="230">
        <v>14</v>
      </c>
      <c r="B20" s="424" t="s">
        <v>225</v>
      </c>
      <c r="C20" s="358" t="s">
        <v>226</v>
      </c>
      <c r="D20" s="231"/>
      <c r="E20" s="81">
        <v>388</v>
      </c>
      <c r="F20" s="54">
        <v>184</v>
      </c>
      <c r="G20" s="82">
        <f t="shared" si="0"/>
        <v>572</v>
      </c>
      <c r="H20" s="85">
        <v>5</v>
      </c>
      <c r="I20" s="84">
        <f t="shared" si="1"/>
        <v>14</v>
      </c>
      <c r="J20" s="229"/>
      <c r="K20" s="64">
        <f t="shared" si="2"/>
        <v>57383995</v>
      </c>
      <c r="L20" s="64">
        <f t="shared" si="3"/>
        <v>14</v>
      </c>
    </row>
    <row r="21" spans="1:12" ht="18.75" customHeight="1">
      <c r="A21" s="227">
        <v>15</v>
      </c>
      <c r="B21" s="421" t="s">
        <v>644</v>
      </c>
      <c r="C21" s="423" t="s">
        <v>629</v>
      </c>
      <c r="D21" s="231"/>
      <c r="E21" s="81">
        <v>354</v>
      </c>
      <c r="F21" s="54">
        <v>217</v>
      </c>
      <c r="G21" s="82">
        <f t="shared" si="0"/>
        <v>571</v>
      </c>
      <c r="H21" s="85">
        <v>5</v>
      </c>
      <c r="I21" s="84">
        <f t="shared" si="1"/>
        <v>15</v>
      </c>
      <c r="J21" s="229"/>
      <c r="K21" s="64">
        <f t="shared" si="2"/>
        <v>57316995</v>
      </c>
      <c r="L21" s="64">
        <f t="shared" si="3"/>
        <v>15</v>
      </c>
    </row>
    <row r="22" spans="1:12" ht="18.75" customHeight="1">
      <c r="A22" s="230">
        <v>16</v>
      </c>
      <c r="B22" s="389" t="s">
        <v>391</v>
      </c>
      <c r="C22" s="358" t="s">
        <v>392</v>
      </c>
      <c r="D22" s="233"/>
      <c r="E22" s="107">
        <v>380</v>
      </c>
      <c r="F22" s="108">
        <v>185</v>
      </c>
      <c r="G22" s="109">
        <f t="shared" si="0"/>
        <v>565</v>
      </c>
      <c r="H22" s="110">
        <v>7</v>
      </c>
      <c r="I22" s="84">
        <f t="shared" si="1"/>
        <v>16</v>
      </c>
      <c r="J22" s="234"/>
      <c r="K22" s="64">
        <f t="shared" si="2"/>
        <v>56684993</v>
      </c>
      <c r="L22" s="64">
        <f t="shared" si="3"/>
        <v>16</v>
      </c>
    </row>
    <row r="23" spans="1:12" ht="18.75" customHeight="1">
      <c r="A23" s="227">
        <v>17</v>
      </c>
      <c r="B23" s="390" t="s">
        <v>315</v>
      </c>
      <c r="C23" s="358" t="s">
        <v>316</v>
      </c>
      <c r="D23" s="231"/>
      <c r="E23" s="81">
        <v>402</v>
      </c>
      <c r="F23" s="54">
        <v>160</v>
      </c>
      <c r="G23" s="82">
        <f t="shared" si="0"/>
        <v>562</v>
      </c>
      <c r="H23" s="83">
        <v>6</v>
      </c>
      <c r="I23" s="84">
        <f t="shared" si="1"/>
        <v>17</v>
      </c>
      <c r="K23" s="64">
        <f t="shared" si="2"/>
        <v>56359994</v>
      </c>
      <c r="L23" s="64">
        <f t="shared" si="3"/>
        <v>17</v>
      </c>
    </row>
    <row r="24" spans="1:12" ht="18.75" customHeight="1">
      <c r="A24" s="230">
        <v>18</v>
      </c>
      <c r="B24" s="834" t="s">
        <v>100</v>
      </c>
      <c r="C24" s="360" t="s">
        <v>15</v>
      </c>
      <c r="D24" s="231"/>
      <c r="E24" s="81">
        <v>384</v>
      </c>
      <c r="F24" s="54">
        <v>176</v>
      </c>
      <c r="G24" s="82">
        <f t="shared" si="0"/>
        <v>560</v>
      </c>
      <c r="H24" s="83">
        <v>0</v>
      </c>
      <c r="I24" s="84">
        <f t="shared" si="1"/>
        <v>18</v>
      </c>
      <c r="K24" s="64">
        <f t="shared" si="2"/>
        <v>56176000</v>
      </c>
      <c r="L24" s="64">
        <f t="shared" si="3"/>
        <v>18</v>
      </c>
    </row>
    <row r="25" spans="1:12" ht="18.75" customHeight="1">
      <c r="A25" s="227">
        <v>19</v>
      </c>
      <c r="B25" s="390" t="s">
        <v>490</v>
      </c>
      <c r="C25" s="357" t="s">
        <v>487</v>
      </c>
      <c r="D25" s="231"/>
      <c r="E25" s="81">
        <v>383</v>
      </c>
      <c r="F25" s="54">
        <v>173</v>
      </c>
      <c r="G25" s="82">
        <f t="shared" si="0"/>
        <v>556</v>
      </c>
      <c r="H25" s="83">
        <v>4</v>
      </c>
      <c r="I25" s="84">
        <f t="shared" si="1"/>
        <v>19</v>
      </c>
      <c r="K25" s="64">
        <f t="shared" si="2"/>
        <v>55772996</v>
      </c>
      <c r="L25" s="64">
        <f t="shared" si="3"/>
        <v>19</v>
      </c>
    </row>
    <row r="26" spans="1:12" ht="18.75" customHeight="1">
      <c r="A26" s="230">
        <v>20</v>
      </c>
      <c r="B26" s="424" t="s">
        <v>937</v>
      </c>
      <c r="C26" s="423" t="s">
        <v>99</v>
      </c>
      <c r="D26" s="231"/>
      <c r="E26" s="81">
        <v>382</v>
      </c>
      <c r="F26" s="54">
        <v>167</v>
      </c>
      <c r="G26" s="82">
        <f t="shared" si="0"/>
        <v>549</v>
      </c>
      <c r="H26" s="83">
        <v>5</v>
      </c>
      <c r="I26" s="84">
        <f t="shared" si="1"/>
        <v>20</v>
      </c>
      <c r="K26" s="64">
        <f t="shared" si="2"/>
        <v>55066995</v>
      </c>
      <c r="L26" s="64">
        <f t="shared" si="3"/>
        <v>20</v>
      </c>
    </row>
    <row r="27" spans="1:12" ht="18.75" customHeight="1">
      <c r="A27" s="227">
        <v>21</v>
      </c>
      <c r="B27" s="390" t="s">
        <v>484</v>
      </c>
      <c r="C27" s="360" t="s">
        <v>485</v>
      </c>
      <c r="D27" s="231"/>
      <c r="E27" s="81">
        <v>353</v>
      </c>
      <c r="F27" s="54">
        <v>187</v>
      </c>
      <c r="G27" s="82">
        <f t="shared" si="0"/>
        <v>540</v>
      </c>
      <c r="H27" s="83">
        <v>3</v>
      </c>
      <c r="I27" s="84">
        <f t="shared" si="1"/>
        <v>21</v>
      </c>
      <c r="K27" s="64">
        <f t="shared" si="2"/>
        <v>54186997</v>
      </c>
      <c r="L27" s="64">
        <f t="shared" si="3"/>
        <v>21</v>
      </c>
    </row>
    <row r="28" spans="1:14" ht="18.75" customHeight="1">
      <c r="A28" s="230">
        <v>22</v>
      </c>
      <c r="B28" s="421" t="s">
        <v>430</v>
      </c>
      <c r="C28" s="431" t="s">
        <v>282</v>
      </c>
      <c r="D28" s="231"/>
      <c r="E28" s="81">
        <v>379</v>
      </c>
      <c r="F28" s="54">
        <v>158</v>
      </c>
      <c r="G28" s="82">
        <f t="shared" si="0"/>
        <v>537</v>
      </c>
      <c r="H28" s="83">
        <v>6</v>
      </c>
      <c r="I28" s="84">
        <f t="shared" si="1"/>
        <v>22</v>
      </c>
      <c r="K28" s="64">
        <f t="shared" si="2"/>
        <v>53857994</v>
      </c>
      <c r="L28" s="64">
        <f t="shared" si="3"/>
        <v>22</v>
      </c>
      <c r="M28" s="405"/>
      <c r="N28" s="432"/>
    </row>
    <row r="29" spans="1:13" ht="18.75" customHeight="1">
      <c r="A29" s="227">
        <v>23</v>
      </c>
      <c r="B29" s="389" t="s">
        <v>351</v>
      </c>
      <c r="C29" s="358" t="s">
        <v>29</v>
      </c>
      <c r="D29" s="231"/>
      <c r="E29" s="81">
        <v>361</v>
      </c>
      <c r="F29" s="54">
        <v>173</v>
      </c>
      <c r="G29" s="82">
        <f t="shared" si="0"/>
        <v>534</v>
      </c>
      <c r="H29" s="83">
        <v>4</v>
      </c>
      <c r="I29" s="84">
        <f t="shared" si="1"/>
        <v>23</v>
      </c>
      <c r="K29" s="64">
        <f t="shared" si="2"/>
        <v>53572996</v>
      </c>
      <c r="L29" s="64">
        <f t="shared" si="3"/>
        <v>23</v>
      </c>
      <c r="M29" s="391" t="s">
        <v>221</v>
      </c>
    </row>
    <row r="30" spans="1:13" ht="18.75" customHeight="1">
      <c r="A30" s="230">
        <v>24</v>
      </c>
      <c r="B30" s="389" t="s">
        <v>389</v>
      </c>
      <c r="C30" s="358" t="s">
        <v>390</v>
      </c>
      <c r="D30" s="231"/>
      <c r="E30" s="81">
        <v>352</v>
      </c>
      <c r="F30" s="54">
        <v>180</v>
      </c>
      <c r="G30" s="82">
        <f t="shared" si="0"/>
        <v>532</v>
      </c>
      <c r="H30" s="83">
        <v>7</v>
      </c>
      <c r="I30" s="84">
        <f t="shared" si="1"/>
        <v>24</v>
      </c>
      <c r="K30" s="64">
        <f t="shared" si="2"/>
        <v>53379993</v>
      </c>
      <c r="L30" s="64">
        <f t="shared" si="3"/>
        <v>24</v>
      </c>
      <c r="M30" s="391" t="s">
        <v>222</v>
      </c>
    </row>
    <row r="31" spans="1:15" ht="18.75" customHeight="1">
      <c r="A31" s="227">
        <v>25</v>
      </c>
      <c r="B31" s="389" t="s">
        <v>569</v>
      </c>
      <c r="C31" s="359" t="s">
        <v>570</v>
      </c>
      <c r="D31" s="231"/>
      <c r="E31" s="81">
        <v>373</v>
      </c>
      <c r="F31" s="54">
        <v>159</v>
      </c>
      <c r="G31" s="82">
        <f t="shared" si="0"/>
        <v>532</v>
      </c>
      <c r="H31" s="83">
        <v>11</v>
      </c>
      <c r="I31" s="84">
        <f t="shared" si="1"/>
        <v>25</v>
      </c>
      <c r="K31" s="64">
        <f aca="true" t="shared" si="4" ref="K31:K38">IF(SUM(G31)&gt;0,100000*G31+1000*F31-H31,"")</f>
        <v>53358989</v>
      </c>
      <c r="L31" s="64">
        <f t="shared" si="3"/>
        <v>25</v>
      </c>
      <c r="M31" s="391" t="s">
        <v>223</v>
      </c>
      <c r="O31" s="120"/>
    </row>
    <row r="32" spans="1:15" ht="18.75" customHeight="1">
      <c r="A32" s="230">
        <v>26</v>
      </c>
      <c r="B32" s="421" t="s">
        <v>510</v>
      </c>
      <c r="C32" s="431" t="s">
        <v>355</v>
      </c>
      <c r="D32" s="231"/>
      <c r="E32" s="81">
        <v>363</v>
      </c>
      <c r="F32" s="54">
        <v>163</v>
      </c>
      <c r="G32" s="82">
        <f t="shared" si="0"/>
        <v>526</v>
      </c>
      <c r="H32" s="83">
        <v>10</v>
      </c>
      <c r="I32" s="84">
        <f t="shared" si="1"/>
        <v>26</v>
      </c>
      <c r="K32" s="64">
        <f t="shared" si="4"/>
        <v>52762990</v>
      </c>
      <c r="L32" s="64">
        <f t="shared" si="3"/>
        <v>26</v>
      </c>
      <c r="M32" s="391" t="s">
        <v>224</v>
      </c>
      <c r="O32" s="120"/>
    </row>
    <row r="33" spans="1:15" ht="18.75" customHeight="1">
      <c r="A33" s="227">
        <v>27</v>
      </c>
      <c r="B33" s="407" t="s">
        <v>354</v>
      </c>
      <c r="C33" s="359" t="s">
        <v>355</v>
      </c>
      <c r="D33" s="231"/>
      <c r="E33" s="81">
        <v>366</v>
      </c>
      <c r="F33" s="54">
        <v>157</v>
      </c>
      <c r="G33" s="82">
        <f t="shared" si="0"/>
        <v>523</v>
      </c>
      <c r="H33" s="83">
        <v>6</v>
      </c>
      <c r="I33" s="84">
        <f t="shared" si="1"/>
        <v>27</v>
      </c>
      <c r="K33" s="64">
        <f t="shared" si="4"/>
        <v>52456994</v>
      </c>
      <c r="L33" s="64">
        <f t="shared" si="3"/>
        <v>27</v>
      </c>
      <c r="M33" s="391" t="s">
        <v>209</v>
      </c>
      <c r="O33" s="120"/>
    </row>
    <row r="34" spans="1:15" ht="18.75" customHeight="1">
      <c r="A34" s="230">
        <v>28</v>
      </c>
      <c r="B34" s="389" t="s">
        <v>488</v>
      </c>
      <c r="C34" s="359" t="s">
        <v>178</v>
      </c>
      <c r="D34" s="231"/>
      <c r="E34" s="81">
        <v>361</v>
      </c>
      <c r="F34" s="54">
        <v>155</v>
      </c>
      <c r="G34" s="829">
        <f t="shared" si="0"/>
        <v>516</v>
      </c>
      <c r="H34" s="83">
        <v>9</v>
      </c>
      <c r="I34" s="84">
        <f t="shared" si="1"/>
        <v>28</v>
      </c>
      <c r="K34" s="64">
        <f t="shared" si="4"/>
        <v>51754991</v>
      </c>
      <c r="L34" s="64">
        <f t="shared" si="3"/>
        <v>28</v>
      </c>
      <c r="M34" s="391" t="s">
        <v>210</v>
      </c>
      <c r="O34" s="324"/>
    </row>
    <row r="35" spans="1:15" ht="18.75" customHeight="1">
      <c r="A35" s="227">
        <v>29</v>
      </c>
      <c r="B35" s="407" t="s">
        <v>778</v>
      </c>
      <c r="C35" s="431" t="s">
        <v>779</v>
      </c>
      <c r="D35" s="231"/>
      <c r="E35" s="81">
        <v>330</v>
      </c>
      <c r="F35" s="54">
        <v>183</v>
      </c>
      <c r="G35" s="82">
        <f t="shared" si="0"/>
        <v>513</v>
      </c>
      <c r="H35" s="83">
        <v>9</v>
      </c>
      <c r="I35" s="84">
        <f t="shared" si="1"/>
        <v>29</v>
      </c>
      <c r="K35" s="64">
        <f t="shared" si="4"/>
        <v>51482991</v>
      </c>
      <c r="L35" s="64">
        <f t="shared" si="3"/>
        <v>29</v>
      </c>
      <c r="M35" s="391" t="s">
        <v>211</v>
      </c>
      <c r="O35" s="324"/>
    </row>
    <row r="36" spans="1:15" ht="18.75" customHeight="1">
      <c r="A36" s="230">
        <v>30</v>
      </c>
      <c r="B36" s="389" t="s">
        <v>427</v>
      </c>
      <c r="C36" s="359" t="s">
        <v>284</v>
      </c>
      <c r="D36" s="231"/>
      <c r="E36" s="828" t="s">
        <v>776</v>
      </c>
      <c r="F36" s="54"/>
      <c r="G36" s="82">
        <f t="shared" si="0"/>
      </c>
      <c r="H36" s="83"/>
      <c r="I36" s="84">
        <f t="shared" si="1"/>
      </c>
      <c r="K36" s="64">
        <f t="shared" si="4"/>
      </c>
      <c r="L36" s="64">
        <f t="shared" si="3"/>
      </c>
      <c r="O36" s="324"/>
    </row>
    <row r="37" spans="1:15" ht="18.75" customHeight="1">
      <c r="A37" s="227">
        <v>31</v>
      </c>
      <c r="B37" s="835" t="s">
        <v>428</v>
      </c>
      <c r="C37" s="358" t="s">
        <v>429</v>
      </c>
      <c r="D37" s="231"/>
      <c r="E37" s="828" t="s">
        <v>776</v>
      </c>
      <c r="F37" s="54"/>
      <c r="G37" s="82"/>
      <c r="H37" s="83"/>
      <c r="I37" s="84">
        <f t="shared" si="1"/>
      </c>
      <c r="K37" s="64">
        <f t="shared" si="4"/>
      </c>
      <c r="L37" s="64">
        <f t="shared" si="3"/>
      </c>
      <c r="M37" s="60"/>
      <c r="O37" s="324"/>
    </row>
    <row r="38" spans="1:15" ht="18.75" customHeight="1">
      <c r="A38" s="235">
        <v>32</v>
      </c>
      <c r="B38" s="836" t="s">
        <v>938</v>
      </c>
      <c r="C38" s="837" t="s">
        <v>361</v>
      </c>
      <c r="D38" s="273"/>
      <c r="E38" s="828" t="s">
        <v>776</v>
      </c>
      <c r="F38" s="111"/>
      <c r="G38" s="274"/>
      <c r="H38" s="87"/>
      <c r="I38" s="112">
        <f t="shared" si="1"/>
      </c>
      <c r="K38" s="64">
        <f t="shared" si="4"/>
      </c>
      <c r="L38" s="64">
        <f t="shared" si="3"/>
      </c>
      <c r="O38" s="324"/>
    </row>
    <row r="39" spans="5:8" ht="12.75" customHeight="1">
      <c r="E39" s="106"/>
      <c r="F39" s="106"/>
      <c r="G39" s="106"/>
      <c r="H39" s="106"/>
    </row>
    <row r="40" spans="1:8" ht="12.75" customHeight="1">
      <c r="A40" s="236" t="s">
        <v>212</v>
      </c>
      <c r="E40" s="106"/>
      <c r="F40" s="106"/>
      <c r="G40" s="106"/>
      <c r="H40" s="106"/>
    </row>
    <row r="41" ht="12.75" customHeight="1"/>
    <row r="42" ht="15.75">
      <c r="A42" s="105" t="s">
        <v>213</v>
      </c>
    </row>
    <row r="43" ht="12.75" customHeight="1">
      <c r="A43" s="60"/>
    </row>
    <row r="44" ht="12.75" customHeight="1"/>
    <row r="46" ht="12.75" customHeight="1"/>
    <row r="47" ht="12.75" customHeight="1"/>
    <row r="48" ht="12.75" customHeight="1"/>
    <row r="49" ht="12.75" customHeight="1"/>
  </sheetData>
  <sheetProtection/>
  <mergeCells count="1">
    <mergeCell ref="A1:I1"/>
  </mergeCells>
  <conditionalFormatting sqref="J7:J22">
    <cfRule type="cellIs" priority="46" dxfId="1" operator="between" stopIfTrue="1">
      <formula>1</formula>
      <formula>8</formula>
    </cfRule>
    <cfRule type="cellIs" priority="47" dxfId="0" operator="greaterThanOrEqual" stopIfTrue="1">
      <formula>9</formula>
    </cfRule>
  </conditionalFormatting>
  <conditionalFormatting sqref="G7:G38">
    <cfRule type="cellIs" priority="34" dxfId="0" operator="lessThan" stopIfTrue="1">
      <formula>500</formula>
    </cfRule>
    <cfRule type="cellIs" priority="35" dxfId="1" operator="between" stopIfTrue="1">
      <formula>501</formula>
      <formula>549</formula>
    </cfRule>
    <cfRule type="cellIs" priority="36" dxfId="2" operator="greaterThanOrEqual" stopIfTrue="1">
      <formula>550</formula>
    </cfRule>
  </conditionalFormatting>
  <conditionalFormatting sqref="I7:I29">
    <cfRule type="cellIs" priority="30" dxfId="1" operator="between" stopIfTrue="1">
      <formula>1</formula>
      <formula>8</formula>
    </cfRule>
    <cfRule type="cellIs" priority="31" dxfId="0" operator="greaterThanOrEqual" stopIfTrue="1">
      <formula>9</formula>
    </cfRule>
  </conditionalFormatting>
  <conditionalFormatting sqref="I30:I38">
    <cfRule type="cellIs" priority="32" dxfId="1" operator="between" stopIfTrue="1">
      <formula>1</formula>
      <formula>8</formula>
    </cfRule>
    <cfRule type="cellIs" priority="33" dxfId="0" operator="greaterThanOrEqual" stopIfTrue="1">
      <formula>9</formula>
    </cfRule>
  </conditionalFormatting>
  <conditionalFormatting sqref="F7:F38">
    <cfRule type="cellIs" priority="22" dxfId="0" operator="lessThan" stopIfTrue="1">
      <formula>140</formula>
    </cfRule>
    <cfRule type="cellIs" priority="23" dxfId="1" operator="between" stopIfTrue="1">
      <formula>140</formula>
      <formula>199</formula>
    </cfRule>
    <cfRule type="cellIs" priority="24" dxfId="2" operator="greaterThanOrEqual" stopIfTrue="1">
      <formula>200</formula>
    </cfRule>
  </conditionalFormatting>
  <conditionalFormatting sqref="E7:E16 E18:E25 E28">
    <cfRule type="cellIs" priority="19" dxfId="0" operator="lessThan" stopIfTrue="1">
      <formula>360</formula>
    </cfRule>
    <cfRule type="cellIs" priority="20" dxfId="12" operator="between" stopIfTrue="1">
      <formula>360</formula>
      <formula>399</formula>
    </cfRule>
    <cfRule type="cellIs" priority="21" dxfId="11" operator="greaterThanOrEqual" stopIfTrue="1">
      <formula>400</formula>
    </cfRule>
  </conditionalFormatting>
  <conditionalFormatting sqref="E7:F16 E18:F25 F17 F26:F27 E28:F38">
    <cfRule type="cellIs" priority="18" dxfId="10" operator="equal" stopIfTrue="1">
      <formula>""</formula>
    </cfRule>
  </conditionalFormatting>
  <conditionalFormatting sqref="H7:H38">
    <cfRule type="cellIs" priority="17" dxfId="10" operator="equal" stopIfTrue="1">
      <formula>""</formula>
    </cfRule>
  </conditionalFormatting>
  <conditionalFormatting sqref="E17">
    <cfRule type="cellIs" priority="1" dxfId="10" operator="equal" stopIfTrue="1">
      <formula>""</formula>
    </cfRule>
  </conditionalFormatting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10">
      <selection activeCell="AC23" sqref="AC23"/>
    </sheetView>
  </sheetViews>
  <sheetFormatPr defaultColWidth="11.421875" defaultRowHeight="12.75"/>
  <cols>
    <col min="1" max="1" width="23.421875" style="192" customWidth="1"/>
    <col min="2" max="5" width="6.421875" style="196" customWidth="1"/>
    <col min="6" max="6" width="4.140625" style="197" customWidth="1"/>
    <col min="7" max="7" width="4.140625" style="192" customWidth="1"/>
    <col min="8" max="8" width="4.8515625" style="198" customWidth="1"/>
    <col min="9" max="9" width="6.421875" style="192" customWidth="1"/>
    <col min="10" max="10" width="23.421875" style="192" customWidth="1"/>
    <col min="11" max="14" width="6.421875" style="192" customWidth="1"/>
    <col min="15" max="15" width="4.140625" style="192" customWidth="1"/>
    <col min="16" max="16" width="4.7109375" style="192" customWidth="1"/>
    <col min="17" max="17" width="4.140625" style="192" customWidth="1"/>
    <col min="18" max="18" width="6.421875" style="192" customWidth="1"/>
    <col min="19" max="26" width="5.7109375" style="192" hidden="1" customWidth="1"/>
    <col min="27" max="16384" width="11.421875" style="192" customWidth="1"/>
  </cols>
  <sheetData>
    <row r="1" spans="1:26" ht="35.25">
      <c r="A1" s="881" t="s">
        <v>238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158"/>
      <c r="S1" s="158"/>
      <c r="T1" s="158"/>
      <c r="U1" s="158"/>
      <c r="V1" s="158"/>
      <c r="W1" s="158"/>
      <c r="X1" s="158"/>
      <c r="Y1" s="158"/>
      <c r="Z1" s="158"/>
    </row>
    <row r="2" spans="1:25" s="378" customFormat="1" ht="18.75" customHeight="1">
      <c r="A2" s="896" t="s">
        <v>215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6"/>
      <c r="R2" s="377"/>
      <c r="S2" s="377"/>
      <c r="T2" s="377"/>
      <c r="U2" s="377"/>
      <c r="V2" s="377"/>
      <c r="W2" s="377"/>
      <c r="X2" s="377"/>
      <c r="Y2" s="377"/>
    </row>
    <row r="3" spans="1:12" ht="15">
      <c r="A3" s="880" t="s">
        <v>53</v>
      </c>
      <c r="B3" s="880"/>
      <c r="C3" s="880"/>
      <c r="D3" s="880"/>
      <c r="E3" s="880"/>
      <c r="F3" s="880"/>
      <c r="G3" s="880"/>
      <c r="H3" s="880"/>
      <c r="I3" s="880"/>
      <c r="J3" s="880"/>
      <c r="K3" s="880"/>
      <c r="L3" s="880"/>
    </row>
    <row r="4" spans="1:8" ht="14.25">
      <c r="A4" s="199" t="s">
        <v>31</v>
      </c>
      <c r="B4" s="200" t="s">
        <v>32</v>
      </c>
      <c r="C4" s="200" t="s">
        <v>33</v>
      </c>
      <c r="D4" s="200" t="s">
        <v>34</v>
      </c>
      <c r="E4" s="200" t="s">
        <v>35</v>
      </c>
      <c r="F4" s="201" t="s">
        <v>36</v>
      </c>
      <c r="H4" s="202" t="s">
        <v>37</v>
      </c>
    </row>
    <row r="5" spans="1:10" ht="15" customHeight="1">
      <c r="A5" s="50" t="s">
        <v>350</v>
      </c>
      <c r="B5" s="51">
        <v>91</v>
      </c>
      <c r="C5" s="52">
        <f>E5-B5</f>
        <v>44</v>
      </c>
      <c r="D5" s="51">
        <v>1</v>
      </c>
      <c r="E5" s="51">
        <v>135</v>
      </c>
      <c r="F5" s="121">
        <f>IF(E5&gt;E10,1,IF(E5&lt;E10,0,0.5))</f>
        <v>0</v>
      </c>
      <c r="G5" s="891">
        <f>SUM(F5:F8)</f>
        <v>3</v>
      </c>
      <c r="H5" s="892"/>
      <c r="I5" s="361"/>
      <c r="J5" s="203"/>
    </row>
    <row r="6" spans="1:15" ht="15" customHeight="1">
      <c r="A6" s="204" t="str">
        <f>IF(ISERROR(INDEX(Mä!$C$7:$C$14,MATCH(Fin_Mä!A5,VLMänner,0))),"",INDEX(Mä!$C$7:$C$31,MATCH(Fin_Mä!A5,VLMänner,0)))</f>
        <v>SG Lückersdorf-Gelenau</v>
      </c>
      <c r="B6" s="51">
        <v>89</v>
      </c>
      <c r="C6" s="52">
        <f>E6-B6</f>
        <v>44</v>
      </c>
      <c r="D6" s="51">
        <v>0</v>
      </c>
      <c r="E6" s="51">
        <v>133</v>
      </c>
      <c r="F6" s="121">
        <f>IF(E6&gt;E11,1,IF(E6&lt;E11,0,0.5))</f>
        <v>1</v>
      </c>
      <c r="G6" s="883"/>
      <c r="H6" s="892"/>
      <c r="I6" s="206"/>
      <c r="J6" s="203"/>
      <c r="O6" s="203"/>
    </row>
    <row r="7" spans="1:10" ht="15" customHeight="1">
      <c r="A7" s="886">
        <f>SUM(E5:E8)</f>
        <v>557</v>
      </c>
      <c r="B7" s="51">
        <v>100</v>
      </c>
      <c r="C7" s="52">
        <f>E7-B7</f>
        <v>45</v>
      </c>
      <c r="D7" s="51">
        <v>1</v>
      </c>
      <c r="E7" s="51">
        <v>145</v>
      </c>
      <c r="F7" s="121">
        <f>IF(E7&gt;E12,1,IF(E7&lt;E12,0,0.5))</f>
        <v>1</v>
      </c>
      <c r="G7" s="883"/>
      <c r="H7" s="892"/>
      <c r="I7" s="206"/>
      <c r="J7" s="203"/>
    </row>
    <row r="8" spans="1:10" ht="15" customHeight="1">
      <c r="A8" s="887"/>
      <c r="B8" s="51">
        <v>92</v>
      </c>
      <c r="C8" s="52">
        <f>E8-B8</f>
        <v>52</v>
      </c>
      <c r="D8" s="51">
        <v>0</v>
      </c>
      <c r="E8" s="51">
        <v>144</v>
      </c>
      <c r="F8" s="121">
        <f>IF(E8&gt;E13,1,IF(E8&lt;E13,0,0.5))</f>
        <v>1</v>
      </c>
      <c r="G8" s="883"/>
      <c r="H8" s="892"/>
      <c r="I8" s="206"/>
      <c r="J8" s="203"/>
    </row>
    <row r="9" spans="1:10" ht="15" customHeight="1">
      <c r="A9" s="893" t="s">
        <v>121</v>
      </c>
      <c r="B9" s="894"/>
      <c r="C9" s="894"/>
      <c r="D9" s="894"/>
      <c r="E9" s="894"/>
      <c r="F9" s="894"/>
      <c r="G9" s="894"/>
      <c r="H9" s="895"/>
      <c r="I9" s="206"/>
      <c r="J9" s="203"/>
    </row>
    <row r="10" spans="1:17" ht="15" customHeight="1">
      <c r="A10" s="50" t="s">
        <v>425</v>
      </c>
      <c r="B10" s="51">
        <v>87</v>
      </c>
      <c r="C10" s="52">
        <f>E10-B10</f>
        <v>53</v>
      </c>
      <c r="D10" s="51">
        <v>0</v>
      </c>
      <c r="E10" s="51">
        <v>140</v>
      </c>
      <c r="F10" s="121">
        <f>IF(E10&gt;E5,1,IF(E10&lt;E5,0,0.5))</f>
        <v>1</v>
      </c>
      <c r="G10" s="891">
        <f>SUM(F10:F13)</f>
        <v>1</v>
      </c>
      <c r="H10" s="885"/>
      <c r="I10" s="206"/>
      <c r="J10" s="897" t="s">
        <v>102</v>
      </c>
      <c r="K10" s="897"/>
      <c r="L10" s="897"/>
      <c r="M10" s="897"/>
      <c r="N10" s="897"/>
      <c r="O10" s="897"/>
      <c r="P10" s="897"/>
      <c r="Q10" s="897"/>
    </row>
    <row r="11" spans="1:17" ht="15" customHeight="1">
      <c r="A11" s="204" t="str">
        <f>IF(ISERROR(INDEX(Mä!$C$7:$C$32,MATCH(Fin_Mä!A10,VLMänner,0))),"",INDEX(Mä!$C$7:$C$32,MATCH(Fin_Mä!A10,VLMänner,0)))</f>
        <v>SV Deutsch-Ossig</v>
      </c>
      <c r="B11" s="51">
        <v>88</v>
      </c>
      <c r="C11" s="52">
        <f>E11-B11</f>
        <v>33</v>
      </c>
      <c r="D11" s="51">
        <v>1</v>
      </c>
      <c r="E11" s="51">
        <v>121</v>
      </c>
      <c r="F11" s="121">
        <f>IF(E11&gt;E6,1,IF(E11&lt;E6,0,0.5))</f>
        <v>0</v>
      </c>
      <c r="G11" s="883"/>
      <c r="H11" s="885"/>
      <c r="I11" s="206"/>
      <c r="J11" s="897"/>
      <c r="K11" s="897"/>
      <c r="L11" s="897"/>
      <c r="M11" s="897"/>
      <c r="N11" s="897"/>
      <c r="O11" s="897"/>
      <c r="P11" s="897"/>
      <c r="Q11" s="897"/>
    </row>
    <row r="12" spans="1:9" ht="15" customHeight="1">
      <c r="A12" s="886">
        <f>SUM(E10:E13)</f>
        <v>525</v>
      </c>
      <c r="B12" s="51">
        <v>90</v>
      </c>
      <c r="C12" s="52">
        <f>E12-B12</f>
        <v>50</v>
      </c>
      <c r="D12" s="51">
        <v>0</v>
      </c>
      <c r="E12" s="51">
        <v>140</v>
      </c>
      <c r="F12" s="121">
        <f>IF(E12&gt;E7,1,IF(E12&lt;E7,0,0.5))</f>
        <v>0</v>
      </c>
      <c r="G12" s="883"/>
      <c r="H12" s="885"/>
      <c r="I12" s="206"/>
    </row>
    <row r="13" spans="1:26" ht="15" customHeight="1">
      <c r="A13" s="887"/>
      <c r="B13" s="51">
        <v>80</v>
      </c>
      <c r="C13" s="52">
        <f>E13-B13</f>
        <v>44</v>
      </c>
      <c r="D13" s="51">
        <v>0</v>
      </c>
      <c r="E13" s="51">
        <v>124</v>
      </c>
      <c r="F13" s="121">
        <f>IF(E13&gt;E8,1,IF(E13&lt;E8,0,0.5))</f>
        <v>0</v>
      </c>
      <c r="G13" s="883"/>
      <c r="H13" s="885"/>
      <c r="I13" s="206"/>
      <c r="J13" s="199" t="s">
        <v>31</v>
      </c>
      <c r="K13" s="200" t="s">
        <v>32</v>
      </c>
      <c r="L13" s="200" t="s">
        <v>33</v>
      </c>
      <c r="M13" s="200" t="s">
        <v>34</v>
      </c>
      <c r="N13" s="200" t="s">
        <v>35</v>
      </c>
      <c r="O13" s="201" t="s">
        <v>36</v>
      </c>
      <c r="Q13" s="205" t="s">
        <v>37</v>
      </c>
      <c r="S13" s="192" t="s">
        <v>98</v>
      </c>
      <c r="T13" s="192" t="s">
        <v>98</v>
      </c>
      <c r="U13" s="192" t="s">
        <v>98</v>
      </c>
      <c r="V13" s="192" t="s">
        <v>98</v>
      </c>
      <c r="W13" s="192" t="s">
        <v>36</v>
      </c>
      <c r="X13" s="192" t="s">
        <v>36</v>
      </c>
      <c r="Y13" s="192" t="s">
        <v>36</v>
      </c>
      <c r="Z13" s="192" t="s">
        <v>36</v>
      </c>
    </row>
    <row r="14" spans="9:26" ht="15" customHeight="1">
      <c r="I14" s="206"/>
      <c r="J14" s="50" t="s">
        <v>350</v>
      </c>
      <c r="K14" s="51">
        <v>93</v>
      </c>
      <c r="L14" s="52">
        <f>N14-K14</f>
        <v>34</v>
      </c>
      <c r="M14" s="51">
        <v>3</v>
      </c>
      <c r="N14" s="51">
        <v>127</v>
      </c>
      <c r="O14" s="121">
        <f>W14</f>
        <v>2</v>
      </c>
      <c r="P14" s="891">
        <f>SUM(O14:O17)</f>
        <v>8</v>
      </c>
      <c r="Q14" s="885"/>
      <c r="R14" s="361"/>
      <c r="S14" s="208">
        <f aca="true" t="shared" si="0" ref="S14:S29">N14</f>
        <v>127</v>
      </c>
      <c r="T14" s="208">
        <f>N18</f>
        <v>118</v>
      </c>
      <c r="U14" s="208">
        <f>N22</f>
        <v>140</v>
      </c>
      <c r="V14" s="208">
        <f>N26</f>
        <v>142</v>
      </c>
      <c r="W14" s="208">
        <f>IF(S14="","",5-_xlfn.RANK.AVG(S14,$S14:$V14,0))</f>
        <v>2</v>
      </c>
      <c r="X14" s="208">
        <f aca="true" t="shared" si="1" ref="X14:Z17">IF(T14="","",5-_xlfn.RANK.AVG(T14,$S14:$V14,0))</f>
        <v>1</v>
      </c>
      <c r="Y14" s="208">
        <f t="shared" si="1"/>
        <v>3</v>
      </c>
      <c r="Z14" s="208">
        <f t="shared" si="1"/>
        <v>4</v>
      </c>
    </row>
    <row r="15" spans="1:26" ht="15" customHeight="1">
      <c r="A15" s="50" t="s">
        <v>512</v>
      </c>
      <c r="B15" s="51">
        <v>95</v>
      </c>
      <c r="C15" s="52">
        <f>E15-B15</f>
        <v>36</v>
      </c>
      <c r="D15" s="51">
        <v>1</v>
      </c>
      <c r="E15" s="51">
        <v>131</v>
      </c>
      <c r="F15" s="121">
        <f>IF(E15&gt;E20,1,IF(E15&lt;E20,0,0.5))</f>
        <v>1</v>
      </c>
      <c r="G15" s="891">
        <f>SUM(F15:F18)</f>
        <v>3</v>
      </c>
      <c r="H15" s="885"/>
      <c r="I15" s="206"/>
      <c r="J15" s="204" t="str">
        <f>IF(ISERROR(INDEX(Mä!$C$7:$C$32,MATCH(Fin_Mä!J14,VLMänner,0))),"",INDEX(Mä!$C$7:$C$32,MATCH(Fin_Mä!J14,VLMänner,0)))</f>
        <v>SG Lückersdorf-Gelenau</v>
      </c>
      <c r="K15" s="51">
        <v>88</v>
      </c>
      <c r="L15" s="52">
        <f aca="true" t="shared" si="2" ref="L15:L29">N15-K15</f>
        <v>35</v>
      </c>
      <c r="M15" s="51">
        <v>2</v>
      </c>
      <c r="N15" s="51">
        <v>123</v>
      </c>
      <c r="O15" s="121">
        <f>W15</f>
        <v>1</v>
      </c>
      <c r="P15" s="883"/>
      <c r="Q15" s="885"/>
      <c r="R15" s="854" t="s">
        <v>963</v>
      </c>
      <c r="S15" s="208">
        <f t="shared" si="0"/>
        <v>123</v>
      </c>
      <c r="T15" s="208">
        <f>N19</f>
        <v>149</v>
      </c>
      <c r="U15" s="208">
        <f>N23</f>
        <v>142</v>
      </c>
      <c r="V15" s="208">
        <f>N27</f>
        <v>135</v>
      </c>
      <c r="W15" s="208">
        <f>IF(S15="","",5-_xlfn.RANK.AVG(S15,$S15:$V15,0))</f>
        <v>1</v>
      </c>
      <c r="X15" s="208">
        <f t="shared" si="1"/>
        <v>4</v>
      </c>
      <c r="Y15" s="208">
        <f t="shared" si="1"/>
        <v>3</v>
      </c>
      <c r="Z15" s="208">
        <f t="shared" si="1"/>
        <v>2</v>
      </c>
    </row>
    <row r="16" spans="1:26" ht="15" customHeight="1">
      <c r="A16" s="204" t="str">
        <f>IF(ISERROR(INDEX(Mä!$C$7:$C$32,MATCH(Fin_Mä!A15,VLMänner,0))),"",INDEX(Mä!$C$7:$C$32,MATCH(Fin_Mä!A15,VLMänner,0)))</f>
        <v>Königswarthaer SV 1990</v>
      </c>
      <c r="B16" s="51">
        <v>94</v>
      </c>
      <c r="C16" s="52">
        <f>E16-B16</f>
        <v>59</v>
      </c>
      <c r="D16" s="51">
        <v>1</v>
      </c>
      <c r="E16" s="51">
        <v>153</v>
      </c>
      <c r="F16" s="121">
        <f>IF(E16&gt;E21,1,IF(E16&lt;E21,0,0.5))</f>
        <v>1</v>
      </c>
      <c r="G16" s="883"/>
      <c r="H16" s="885"/>
      <c r="I16" s="206"/>
      <c r="J16" s="886">
        <f>SUM(N14:N17)</f>
        <v>529</v>
      </c>
      <c r="K16" s="51">
        <v>92</v>
      </c>
      <c r="L16" s="52">
        <f t="shared" si="2"/>
        <v>62</v>
      </c>
      <c r="M16" s="51">
        <v>1</v>
      </c>
      <c r="N16" s="51">
        <v>154</v>
      </c>
      <c r="O16" s="121">
        <f>W16</f>
        <v>4</v>
      </c>
      <c r="P16" s="883"/>
      <c r="Q16" s="885"/>
      <c r="R16" s="852"/>
      <c r="S16" s="208">
        <f t="shared" si="0"/>
        <v>154</v>
      </c>
      <c r="T16" s="208">
        <f>N20</f>
        <v>135</v>
      </c>
      <c r="U16" s="208">
        <f>N24</f>
        <v>142</v>
      </c>
      <c r="V16" s="208">
        <f>N28</f>
        <v>138</v>
      </c>
      <c r="W16" s="208">
        <f>IF(S16="","",5-_xlfn.RANK.AVG(S16,$S16:$V16,0))</f>
        <v>4</v>
      </c>
      <c r="X16" s="208">
        <f t="shared" si="1"/>
        <v>1</v>
      </c>
      <c r="Y16" s="208">
        <f t="shared" si="1"/>
        <v>3</v>
      </c>
      <c r="Z16" s="208">
        <f t="shared" si="1"/>
        <v>2</v>
      </c>
    </row>
    <row r="17" spans="1:26" ht="15" customHeight="1" thickBot="1">
      <c r="A17" s="886">
        <f>SUM(E15:E18)</f>
        <v>557</v>
      </c>
      <c r="B17" s="51">
        <v>103</v>
      </c>
      <c r="C17" s="52">
        <f>E17-B17</f>
        <v>44</v>
      </c>
      <c r="D17" s="51">
        <v>1</v>
      </c>
      <c r="E17" s="51">
        <v>147</v>
      </c>
      <c r="F17" s="121">
        <f>IF(E17&gt;E22,1,IF(E17&lt;E22,0,0.5))</f>
        <v>1</v>
      </c>
      <c r="G17" s="883"/>
      <c r="H17" s="885"/>
      <c r="I17" s="206"/>
      <c r="J17" s="890"/>
      <c r="K17" s="184">
        <v>80</v>
      </c>
      <c r="L17" s="185">
        <f t="shared" si="2"/>
        <v>45</v>
      </c>
      <c r="M17" s="184">
        <v>0</v>
      </c>
      <c r="N17" s="184">
        <v>125</v>
      </c>
      <c r="O17" s="186">
        <f>W17</f>
        <v>1</v>
      </c>
      <c r="P17" s="888"/>
      <c r="Q17" s="889"/>
      <c r="R17" s="854"/>
      <c r="S17" s="208">
        <f t="shared" si="0"/>
        <v>125</v>
      </c>
      <c r="T17" s="208">
        <f>N21</f>
        <v>151</v>
      </c>
      <c r="U17" s="208">
        <f>N25</f>
        <v>145</v>
      </c>
      <c r="V17" s="208">
        <f>N29</f>
        <v>150</v>
      </c>
      <c r="W17" s="208">
        <f>IF(S17="","",5-_xlfn.RANK.AVG(S17,$S17:$V17,0))</f>
        <v>1</v>
      </c>
      <c r="X17" s="208">
        <f t="shared" si="1"/>
        <v>4</v>
      </c>
      <c r="Y17" s="208">
        <f t="shared" si="1"/>
        <v>2</v>
      </c>
      <c r="Z17" s="208">
        <f t="shared" si="1"/>
        <v>3</v>
      </c>
    </row>
    <row r="18" spans="1:19" ht="15" customHeight="1">
      <c r="A18" s="887"/>
      <c r="B18" s="51">
        <v>74</v>
      </c>
      <c r="C18" s="52">
        <f>E18-B18</f>
        <v>52</v>
      </c>
      <c r="D18" s="51">
        <v>0</v>
      </c>
      <c r="E18" s="51">
        <v>126</v>
      </c>
      <c r="F18" s="121">
        <f>IF(E18&gt;E23,1,IF(E18&lt;E23,0,0.5))</f>
        <v>0</v>
      </c>
      <c r="G18" s="883"/>
      <c r="H18" s="885"/>
      <c r="I18" s="206"/>
      <c r="J18" s="50" t="s">
        <v>512</v>
      </c>
      <c r="K18" s="187">
        <v>82</v>
      </c>
      <c r="L18" s="188">
        <f t="shared" si="2"/>
        <v>36</v>
      </c>
      <c r="M18" s="187">
        <v>0</v>
      </c>
      <c r="N18" s="187">
        <v>118</v>
      </c>
      <c r="O18" s="189">
        <f>X14</f>
        <v>1</v>
      </c>
      <c r="P18" s="882">
        <f>SUM(O18:O21)</f>
        <v>10</v>
      </c>
      <c r="Q18" s="884"/>
      <c r="R18" s="854"/>
      <c r="S18" s="192">
        <f t="shared" si="0"/>
        <v>118</v>
      </c>
    </row>
    <row r="19" spans="1:19" ht="15" customHeight="1">
      <c r="A19" s="893" t="s">
        <v>122</v>
      </c>
      <c r="B19" s="894"/>
      <c r="C19" s="894"/>
      <c r="D19" s="894"/>
      <c r="E19" s="894"/>
      <c r="F19" s="894"/>
      <c r="G19" s="894"/>
      <c r="H19" s="895"/>
      <c r="I19" s="206"/>
      <c r="J19" s="204" t="str">
        <f>IF(ISERROR(INDEX(Mä!$C$7:$C$32,MATCH(Fin_Mä!J18,VLMänner,0))),"",INDEX(Mä!$C$7:$C$32,MATCH(Fin_Mä!J18,VLMänner,0)))</f>
        <v>Königswarthaer SV 1990</v>
      </c>
      <c r="K19" s="51">
        <v>105</v>
      </c>
      <c r="L19" s="52">
        <f t="shared" si="2"/>
        <v>44</v>
      </c>
      <c r="M19" s="51">
        <v>0</v>
      </c>
      <c r="N19" s="51">
        <v>149</v>
      </c>
      <c r="O19" s="121">
        <f>X15</f>
        <v>4</v>
      </c>
      <c r="P19" s="883"/>
      <c r="Q19" s="885"/>
      <c r="R19" s="852" t="s">
        <v>962</v>
      </c>
      <c r="S19" s="192">
        <f t="shared" si="0"/>
        <v>149</v>
      </c>
    </row>
    <row r="20" spans="1:19" ht="15" customHeight="1">
      <c r="A20" s="50" t="s">
        <v>317</v>
      </c>
      <c r="B20" s="51">
        <v>78</v>
      </c>
      <c r="C20" s="52">
        <f>E20-B20</f>
        <v>45</v>
      </c>
      <c r="D20" s="51">
        <v>2</v>
      </c>
      <c r="E20" s="51">
        <v>123</v>
      </c>
      <c r="F20" s="121">
        <f>IF(E20&gt;E15,1,IF(E20&lt;E15,0,0.5))</f>
        <v>0</v>
      </c>
      <c r="G20" s="891">
        <f>SUM(F20:F23)</f>
        <v>1</v>
      </c>
      <c r="H20" s="885"/>
      <c r="I20" s="206"/>
      <c r="J20" s="886">
        <f>SUM(N18:N21)</f>
        <v>553</v>
      </c>
      <c r="K20" s="51">
        <v>90</v>
      </c>
      <c r="L20" s="52">
        <f t="shared" si="2"/>
        <v>45</v>
      </c>
      <c r="M20" s="51">
        <v>1</v>
      </c>
      <c r="N20" s="51">
        <v>135</v>
      </c>
      <c r="O20" s="121">
        <f>X16</f>
        <v>1</v>
      </c>
      <c r="P20" s="883"/>
      <c r="Q20" s="885"/>
      <c r="R20" s="852"/>
      <c r="S20" s="192">
        <f t="shared" si="0"/>
        <v>135</v>
      </c>
    </row>
    <row r="21" spans="1:19" ht="15" customHeight="1" thickBot="1">
      <c r="A21" s="204" t="str">
        <f>IF(ISERROR(INDEX(Mä!$C$7:$C$32,MATCH(Fin_Mä!A20,VLMänner,0))),"",INDEX(Mä!$C$7:$C$32,MATCH(Fin_Mä!A20,VLMänner,0)))</f>
        <v>SV TuR Dresden</v>
      </c>
      <c r="B21" s="51">
        <v>82</v>
      </c>
      <c r="C21" s="52">
        <f>E21-B21</f>
        <v>45</v>
      </c>
      <c r="D21" s="51">
        <v>1</v>
      </c>
      <c r="E21" s="51">
        <v>127</v>
      </c>
      <c r="F21" s="121">
        <f>IF(E21&gt;E16,1,IF(E21&lt;E16,0,0.5))</f>
        <v>0</v>
      </c>
      <c r="G21" s="883"/>
      <c r="H21" s="885"/>
      <c r="I21" s="206"/>
      <c r="J21" s="890"/>
      <c r="K21" s="184">
        <v>88</v>
      </c>
      <c r="L21" s="185">
        <f t="shared" si="2"/>
        <v>63</v>
      </c>
      <c r="M21" s="184">
        <v>0</v>
      </c>
      <c r="N21" s="184">
        <v>151</v>
      </c>
      <c r="O21" s="186">
        <f>X17</f>
        <v>4</v>
      </c>
      <c r="P21" s="888"/>
      <c r="Q21" s="889"/>
      <c r="R21" s="852"/>
      <c r="S21" s="192">
        <f t="shared" si="0"/>
        <v>151</v>
      </c>
    </row>
    <row r="22" spans="1:19" ht="15" customHeight="1">
      <c r="A22" s="886">
        <f>SUM(E20:E23)</f>
        <v>529</v>
      </c>
      <c r="B22" s="51">
        <v>95</v>
      </c>
      <c r="C22" s="52">
        <f>E22-B22</f>
        <v>45</v>
      </c>
      <c r="D22" s="51">
        <v>0</v>
      </c>
      <c r="E22" s="51">
        <v>140</v>
      </c>
      <c r="F22" s="121">
        <f>IF(E22&gt;E17,1,IF(E22&lt;E17,0,0.5))</f>
        <v>0</v>
      </c>
      <c r="G22" s="883"/>
      <c r="H22" s="885"/>
      <c r="I22" s="206"/>
      <c r="J22" s="50" t="s">
        <v>353</v>
      </c>
      <c r="K22" s="187">
        <v>90</v>
      </c>
      <c r="L22" s="188">
        <f t="shared" si="2"/>
        <v>50</v>
      </c>
      <c r="M22" s="187">
        <v>1</v>
      </c>
      <c r="N22" s="187">
        <v>140</v>
      </c>
      <c r="O22" s="189">
        <f>Y14</f>
        <v>3</v>
      </c>
      <c r="P22" s="882">
        <f>SUM(O22:O25)</f>
        <v>11</v>
      </c>
      <c r="Q22" s="884"/>
      <c r="R22" s="857"/>
      <c r="S22" s="192">
        <f t="shared" si="0"/>
        <v>140</v>
      </c>
    </row>
    <row r="23" spans="1:19" ht="15" customHeight="1">
      <c r="A23" s="887"/>
      <c r="B23" s="51">
        <v>99</v>
      </c>
      <c r="C23" s="52">
        <f>E23-B23</f>
        <v>40</v>
      </c>
      <c r="D23" s="51">
        <v>0</v>
      </c>
      <c r="E23" s="51">
        <v>139</v>
      </c>
      <c r="F23" s="121">
        <f>IF(E23&gt;E18,1,IF(E23&lt;E18,0,0.5))</f>
        <v>1</v>
      </c>
      <c r="G23" s="883"/>
      <c r="H23" s="885"/>
      <c r="I23" s="206"/>
      <c r="J23" s="204" t="str">
        <f>IF(ISERROR(INDEX(Mä!$C$7:$C$32,MATCH(Fin_Mä!J22,VLMänner,0))),"",INDEX(Mä!$C$7:$C$32,MATCH(Fin_Mä!J22,VLMänner,0)))</f>
        <v>Königswarthaer SV 1990</v>
      </c>
      <c r="K23" s="51">
        <v>90</v>
      </c>
      <c r="L23" s="52">
        <f t="shared" si="2"/>
        <v>52</v>
      </c>
      <c r="M23" s="51">
        <v>1</v>
      </c>
      <c r="N23" s="51">
        <v>142</v>
      </c>
      <c r="O23" s="121">
        <f>Y15</f>
        <v>3</v>
      </c>
      <c r="P23" s="883"/>
      <c r="Q23" s="885"/>
      <c r="R23" s="852" t="s">
        <v>960</v>
      </c>
      <c r="S23" s="192">
        <f t="shared" si="0"/>
        <v>142</v>
      </c>
    </row>
    <row r="24" spans="9:19" ht="15" customHeight="1">
      <c r="I24" s="206"/>
      <c r="J24" s="886">
        <f>SUM(N22:N25)</f>
        <v>569</v>
      </c>
      <c r="K24" s="51">
        <v>97</v>
      </c>
      <c r="L24" s="52">
        <f t="shared" si="2"/>
        <v>45</v>
      </c>
      <c r="M24" s="51">
        <v>1</v>
      </c>
      <c r="N24" s="51">
        <v>142</v>
      </c>
      <c r="O24" s="121">
        <f>Y16</f>
        <v>3</v>
      </c>
      <c r="P24" s="883"/>
      <c r="Q24" s="885"/>
      <c r="R24" s="852"/>
      <c r="S24" s="192">
        <f t="shared" si="0"/>
        <v>142</v>
      </c>
    </row>
    <row r="25" spans="1:19" ht="15" customHeight="1" thickBot="1">
      <c r="A25" s="50" t="s">
        <v>353</v>
      </c>
      <c r="B25" s="51">
        <v>100</v>
      </c>
      <c r="C25" s="52">
        <f>E25-B25</f>
        <v>34</v>
      </c>
      <c r="D25" s="51">
        <v>2</v>
      </c>
      <c r="E25" s="51">
        <v>134</v>
      </c>
      <c r="F25" s="121">
        <f>IF(E25&gt;E30,1,IF(E25&lt;E30,0,0.5))</f>
        <v>0</v>
      </c>
      <c r="G25" s="891">
        <f>SUM(F25:F28)</f>
        <v>3</v>
      </c>
      <c r="H25" s="885"/>
      <c r="I25" s="361"/>
      <c r="J25" s="890"/>
      <c r="K25" s="184">
        <v>92</v>
      </c>
      <c r="L25" s="185">
        <f t="shared" si="2"/>
        <v>53</v>
      </c>
      <c r="M25" s="184">
        <v>0</v>
      </c>
      <c r="N25" s="184">
        <v>145</v>
      </c>
      <c r="O25" s="186">
        <f>Y17</f>
        <v>2</v>
      </c>
      <c r="P25" s="888"/>
      <c r="Q25" s="889"/>
      <c r="R25" s="852"/>
      <c r="S25" s="192">
        <f t="shared" si="0"/>
        <v>145</v>
      </c>
    </row>
    <row r="26" spans="1:19" ht="15" customHeight="1">
      <c r="A26" s="204" t="str">
        <f>IF(ISERROR(INDEX(Mä!$C$7:$C$32,MATCH(Fin_Mä!A25,VLMänner,0))),"",INDEX(Mä!$C$7:$C$32,MATCH(Fin_Mä!A25,VLMänner,0)))</f>
        <v>Königswarthaer SV 1990</v>
      </c>
      <c r="B26" s="51">
        <v>83</v>
      </c>
      <c r="C26" s="52">
        <f>E26-B26</f>
        <v>70</v>
      </c>
      <c r="D26" s="51">
        <v>0</v>
      </c>
      <c r="E26" s="51">
        <v>153</v>
      </c>
      <c r="F26" s="121">
        <f>IF(E26&gt;E31,1,IF(E26&lt;E31,0,0.5))</f>
        <v>1</v>
      </c>
      <c r="G26" s="883"/>
      <c r="H26" s="885"/>
      <c r="I26" s="206"/>
      <c r="J26" s="50" t="s">
        <v>509</v>
      </c>
      <c r="K26" s="187">
        <v>101</v>
      </c>
      <c r="L26" s="188">
        <f t="shared" si="2"/>
        <v>41</v>
      </c>
      <c r="M26" s="187">
        <v>1</v>
      </c>
      <c r="N26" s="187">
        <v>142</v>
      </c>
      <c r="O26" s="189">
        <f>Z14</f>
        <v>4</v>
      </c>
      <c r="P26" s="882">
        <f>SUM(O26:O29)</f>
        <v>11</v>
      </c>
      <c r="Q26" s="884"/>
      <c r="R26" s="852"/>
      <c r="S26" s="192">
        <f t="shared" si="0"/>
        <v>142</v>
      </c>
    </row>
    <row r="27" spans="1:19" ht="15" customHeight="1">
      <c r="A27" s="886">
        <f>SUM(E25:E28)</f>
        <v>600</v>
      </c>
      <c r="B27" s="51">
        <v>102</v>
      </c>
      <c r="C27" s="52">
        <f>E27-B27</f>
        <v>72</v>
      </c>
      <c r="D27" s="51">
        <v>0</v>
      </c>
      <c r="E27" s="51">
        <v>174</v>
      </c>
      <c r="F27" s="121">
        <f>IF(E27&gt;E32,1,IF(E27&lt;E32,0,0.5))</f>
        <v>1</v>
      </c>
      <c r="G27" s="883"/>
      <c r="H27" s="885"/>
      <c r="I27" s="206"/>
      <c r="J27" s="204" t="str">
        <f>IF(ISERROR(INDEX(Mä!$C$7:$C$32,MATCH(Fin_Mä!J26,VLMänner,0))),"",INDEX(Mä!$C$7:$C$32,MATCH(Fin_Mä!J26,VLMänner,0)))</f>
        <v>TSG Bernsdorf</v>
      </c>
      <c r="K27" s="51">
        <v>91</v>
      </c>
      <c r="L27" s="52">
        <f t="shared" si="2"/>
        <v>44</v>
      </c>
      <c r="M27" s="51">
        <v>1</v>
      </c>
      <c r="N27" s="51">
        <v>135</v>
      </c>
      <c r="O27" s="121">
        <f>Z15</f>
        <v>2</v>
      </c>
      <c r="P27" s="883"/>
      <c r="Q27" s="885"/>
      <c r="R27" s="853" t="s">
        <v>961</v>
      </c>
      <c r="S27" s="192">
        <f t="shared" si="0"/>
        <v>135</v>
      </c>
    </row>
    <row r="28" spans="1:19" ht="15" customHeight="1">
      <c r="A28" s="887"/>
      <c r="B28" s="51">
        <v>103</v>
      </c>
      <c r="C28" s="52">
        <f>E28-B28</f>
        <v>36</v>
      </c>
      <c r="D28" s="51">
        <v>0</v>
      </c>
      <c r="E28" s="51">
        <v>139</v>
      </c>
      <c r="F28" s="121">
        <f>IF(E28&gt;E33,1,IF(E28&lt;E33,0,0.5))</f>
        <v>1</v>
      </c>
      <c r="G28" s="883"/>
      <c r="H28" s="885"/>
      <c r="I28" s="206"/>
      <c r="J28" s="886">
        <f>SUM(N26:N29)</f>
        <v>565</v>
      </c>
      <c r="K28" s="51">
        <v>93</v>
      </c>
      <c r="L28" s="52">
        <f t="shared" si="2"/>
        <v>45</v>
      </c>
      <c r="M28" s="51">
        <v>0</v>
      </c>
      <c r="N28" s="51">
        <v>138</v>
      </c>
      <c r="O28" s="121">
        <f>Z16</f>
        <v>2</v>
      </c>
      <c r="P28" s="883"/>
      <c r="Q28" s="885"/>
      <c r="R28" s="272"/>
      <c r="S28" s="192">
        <f t="shared" si="0"/>
        <v>138</v>
      </c>
    </row>
    <row r="29" spans="1:19" ht="15" customHeight="1">
      <c r="A29" s="893" t="s">
        <v>115</v>
      </c>
      <c r="B29" s="894"/>
      <c r="C29" s="894"/>
      <c r="D29" s="894"/>
      <c r="E29" s="894"/>
      <c r="F29" s="894"/>
      <c r="G29" s="894"/>
      <c r="H29" s="895"/>
      <c r="I29" s="206"/>
      <c r="J29" s="887"/>
      <c r="K29" s="51">
        <v>98</v>
      </c>
      <c r="L29" s="52">
        <f t="shared" si="2"/>
        <v>52</v>
      </c>
      <c r="M29" s="51">
        <v>0</v>
      </c>
      <c r="N29" s="51">
        <v>150</v>
      </c>
      <c r="O29" s="121">
        <f>Z17</f>
        <v>3</v>
      </c>
      <c r="P29" s="883"/>
      <c r="Q29" s="885"/>
      <c r="R29" s="271"/>
      <c r="S29" s="192">
        <f t="shared" si="0"/>
        <v>150</v>
      </c>
    </row>
    <row r="30" spans="1:20" ht="15" customHeight="1">
      <c r="A30" s="50" t="s">
        <v>352</v>
      </c>
      <c r="B30" s="51">
        <v>96</v>
      </c>
      <c r="C30" s="52">
        <f>E30-B30</f>
        <v>53</v>
      </c>
      <c r="D30" s="51">
        <v>0</v>
      </c>
      <c r="E30" s="51">
        <v>149</v>
      </c>
      <c r="F30" s="121">
        <f>IF(E30&gt;E25,1,IF(E30&lt;E25,0,0.5))</f>
        <v>1</v>
      </c>
      <c r="G30" s="891">
        <f>SUM(F30:F33)</f>
        <v>1</v>
      </c>
      <c r="H30" s="885"/>
      <c r="I30" s="206"/>
      <c r="T30" s="40"/>
    </row>
    <row r="31" spans="1:23" ht="15" customHeight="1">
      <c r="A31" s="204" t="str">
        <f>IF(ISERROR(INDEX(Mä!$C$7:$C$32,MATCH(Fin_Mä!A30,VLMänner,0))),"",INDEX(Mä!$C$7:$C$32,MATCH(Fin_Mä!A30,VLMänner,0)))</f>
        <v>ESV Lok Hoyerswerda</v>
      </c>
      <c r="B31" s="51">
        <v>101</v>
      </c>
      <c r="C31" s="52">
        <f>E31-B31</f>
        <v>40</v>
      </c>
      <c r="D31" s="51">
        <v>0</v>
      </c>
      <c r="E31" s="51">
        <v>141</v>
      </c>
      <c r="F31" s="121">
        <f>IF(E31&gt;E26,1,IF(E31&lt;E26,0,0.5))</f>
        <v>0</v>
      </c>
      <c r="G31" s="883"/>
      <c r="H31" s="885"/>
      <c r="I31" s="206"/>
      <c r="T31" s="60"/>
      <c r="W31" s="206"/>
    </row>
    <row r="32" spans="1:23" ht="15" customHeight="1">
      <c r="A32" s="886">
        <f>SUM(E30:E33)</f>
        <v>544</v>
      </c>
      <c r="B32" s="51">
        <v>87</v>
      </c>
      <c r="C32" s="52">
        <f>E32-B32</f>
        <v>33</v>
      </c>
      <c r="D32" s="51">
        <v>2</v>
      </c>
      <c r="E32" s="51">
        <v>120</v>
      </c>
      <c r="F32" s="121">
        <f>IF(E32&gt;E27,1,IF(E32&lt;E27,0,0.5))</f>
        <v>0</v>
      </c>
      <c r="G32" s="883"/>
      <c r="H32" s="885"/>
      <c r="I32" s="206"/>
      <c r="J32" s="345" t="s">
        <v>216</v>
      </c>
      <c r="T32" s="60"/>
      <c r="W32" s="206"/>
    </row>
    <row r="33" spans="1:20" ht="15" customHeight="1">
      <c r="A33" s="887"/>
      <c r="B33" s="51">
        <v>90</v>
      </c>
      <c r="C33" s="52">
        <f>E33-B33</f>
        <v>44</v>
      </c>
      <c r="D33" s="51">
        <v>0</v>
      </c>
      <c r="E33" s="51">
        <v>134</v>
      </c>
      <c r="F33" s="121">
        <f>IF(E33&gt;E28,1,IF(E33&lt;E28,0,0.5))</f>
        <v>0</v>
      </c>
      <c r="G33" s="883"/>
      <c r="H33" s="885"/>
      <c r="I33" s="206"/>
      <c r="J33" s="104" t="s">
        <v>461</v>
      </c>
      <c r="T33" s="136"/>
    </row>
    <row r="34" spans="9:20" ht="15" customHeight="1">
      <c r="I34" s="206"/>
      <c r="J34" s="103"/>
      <c r="S34" s="207"/>
      <c r="T34" s="207"/>
    </row>
    <row r="35" spans="1:20" ht="15" customHeight="1">
      <c r="A35" s="50" t="s">
        <v>313</v>
      </c>
      <c r="B35" s="51">
        <v>85</v>
      </c>
      <c r="C35" s="52">
        <f>E35-B35</f>
        <v>34</v>
      </c>
      <c r="D35" s="51">
        <v>3</v>
      </c>
      <c r="E35" s="51">
        <v>119</v>
      </c>
      <c r="F35" s="121">
        <f>IF(E35&gt;E40,1,IF(E35&lt;E40,0,0.5))</f>
        <v>0</v>
      </c>
      <c r="G35" s="891">
        <f>SUM(F35:F38)</f>
        <v>1</v>
      </c>
      <c r="H35" s="885"/>
      <c r="I35" s="206"/>
      <c r="J35" s="345" t="s">
        <v>462</v>
      </c>
      <c r="S35" s="207"/>
      <c r="T35" s="207"/>
    </row>
    <row r="36" spans="1:20" ht="15" customHeight="1">
      <c r="A36" s="204" t="str">
        <f>IF(ISERROR(INDEX(Mä!$C$7:$C$32,MATCH(Fin_Mä!A35,VLMänner,0))),"",INDEX(Mä!$C$7:$C$32,MATCH(Fin_Mä!A35,VLMänner,0)))</f>
        <v>SV Dresden-Neustadt</v>
      </c>
      <c r="B36" s="51">
        <v>89</v>
      </c>
      <c r="C36" s="52">
        <f>E36-B36</f>
        <v>45</v>
      </c>
      <c r="D36" s="51">
        <v>1</v>
      </c>
      <c r="E36" s="51">
        <v>134</v>
      </c>
      <c r="F36" s="121">
        <f>IF(E36&gt;E41,1,IF(E36&lt;E41,0,0.5))</f>
        <v>1</v>
      </c>
      <c r="G36" s="883"/>
      <c r="H36" s="885"/>
      <c r="I36" s="206"/>
      <c r="S36" s="207"/>
      <c r="T36" s="207"/>
    </row>
    <row r="37" spans="1:19" ht="15" customHeight="1">
      <c r="A37" s="886">
        <f>SUM(E35:E38)</f>
        <v>526</v>
      </c>
      <c r="B37" s="51">
        <v>84</v>
      </c>
      <c r="C37" s="52">
        <f>E37-B37</f>
        <v>48</v>
      </c>
      <c r="D37" s="51">
        <v>0</v>
      </c>
      <c r="E37" s="51">
        <v>132</v>
      </c>
      <c r="F37" s="121">
        <f>IF(E37&gt;E42,1,IF(E37&lt;E42,0,0.5))</f>
        <v>0</v>
      </c>
      <c r="G37" s="883"/>
      <c r="H37" s="885"/>
      <c r="I37" s="206"/>
      <c r="R37" s="207"/>
      <c r="S37" s="207"/>
    </row>
    <row r="38" spans="1:9" ht="15" customHeight="1">
      <c r="A38" s="887"/>
      <c r="B38" s="51">
        <v>96</v>
      </c>
      <c r="C38" s="52">
        <f>E38-B38</f>
        <v>45</v>
      </c>
      <c r="D38" s="51">
        <v>2</v>
      </c>
      <c r="E38" s="51">
        <v>141</v>
      </c>
      <c r="F38" s="121">
        <f>IF(E38&gt;E43,1,IF(E38&lt;E43,0,0.5))</f>
        <v>0</v>
      </c>
      <c r="G38" s="883"/>
      <c r="H38" s="885"/>
      <c r="I38" s="206"/>
    </row>
    <row r="39" spans="1:9" ht="15" customHeight="1">
      <c r="A39" s="893" t="s">
        <v>116</v>
      </c>
      <c r="B39" s="894"/>
      <c r="C39" s="894"/>
      <c r="D39" s="894"/>
      <c r="E39" s="894"/>
      <c r="F39" s="894"/>
      <c r="G39" s="894"/>
      <c r="H39" s="895"/>
      <c r="I39" s="206"/>
    </row>
    <row r="40" spans="1:9" ht="15" customHeight="1">
      <c r="A40" s="50" t="s">
        <v>509</v>
      </c>
      <c r="B40" s="51">
        <v>90</v>
      </c>
      <c r="C40" s="52">
        <f>E40-B40</f>
        <v>45</v>
      </c>
      <c r="D40" s="51">
        <v>0</v>
      </c>
      <c r="E40" s="51">
        <v>135</v>
      </c>
      <c r="F40" s="121">
        <f>IF(E40&gt;E35,1,IF(E40&lt;E35,0,0.5))</f>
        <v>1</v>
      </c>
      <c r="G40" s="891">
        <f>SUM(F40:F43)</f>
        <v>3</v>
      </c>
      <c r="H40" s="885"/>
      <c r="I40" s="206"/>
    </row>
    <row r="41" spans="1:9" ht="15" customHeight="1">
      <c r="A41" s="204" t="str">
        <f>IF(ISERROR(INDEX(Mä!$C$7:$C$32,MATCH(Fin_Mä!A40,VLMänner,0))),"",INDEX(Mä!$C$7:$C$32,MATCH(Fin_Mä!A40,VLMänner,0)))</f>
        <v>TSG Bernsdorf</v>
      </c>
      <c r="B41" s="51">
        <v>97</v>
      </c>
      <c r="C41" s="52">
        <f>E41-B41</f>
        <v>35</v>
      </c>
      <c r="D41" s="51">
        <v>0</v>
      </c>
      <c r="E41" s="51">
        <v>132</v>
      </c>
      <c r="F41" s="121">
        <f>IF(E41&gt;E36,1,IF(E41&lt;E36,0,0.5))</f>
        <v>0</v>
      </c>
      <c r="G41" s="883"/>
      <c r="H41" s="885"/>
      <c r="I41" s="206"/>
    </row>
    <row r="42" spans="1:9" ht="15" customHeight="1">
      <c r="A42" s="886">
        <f>SUM(E40:E43)</f>
        <v>560</v>
      </c>
      <c r="B42" s="51">
        <v>103</v>
      </c>
      <c r="C42" s="52">
        <f>E42-B42</f>
        <v>36</v>
      </c>
      <c r="D42" s="51">
        <v>1</v>
      </c>
      <c r="E42" s="51">
        <v>139</v>
      </c>
      <c r="F42" s="121">
        <f>IF(E42&gt;E37,1,IF(E42&lt;E37,0,0.5))</f>
        <v>1</v>
      </c>
      <c r="G42" s="883"/>
      <c r="H42" s="885"/>
      <c r="I42" s="206"/>
    </row>
    <row r="43" spans="1:8" ht="15" customHeight="1">
      <c r="A43" s="887"/>
      <c r="B43" s="51">
        <v>109</v>
      </c>
      <c r="C43" s="52">
        <f>E43-B43</f>
        <v>45</v>
      </c>
      <c r="D43" s="51">
        <v>0</v>
      </c>
      <c r="E43" s="51">
        <v>154</v>
      </c>
      <c r="F43" s="121">
        <f>IF(E43&gt;E38,1,IF(E43&lt;E38,0,0.5))</f>
        <v>1</v>
      </c>
      <c r="G43" s="883"/>
      <c r="H43" s="885"/>
    </row>
  </sheetData>
  <sheetProtection/>
  <mergeCells count="44">
    <mergeCell ref="A2:Q2"/>
    <mergeCell ref="J10:Q11"/>
    <mergeCell ref="H30:H33"/>
    <mergeCell ref="A32:A33"/>
    <mergeCell ref="H40:H43"/>
    <mergeCell ref="G35:G38"/>
    <mergeCell ref="A37:A38"/>
    <mergeCell ref="H35:H38"/>
    <mergeCell ref="G40:G43"/>
    <mergeCell ref="A42:A43"/>
    <mergeCell ref="G30:G33"/>
    <mergeCell ref="A39:H39"/>
    <mergeCell ref="H10:H13"/>
    <mergeCell ref="H15:H18"/>
    <mergeCell ref="A19:H19"/>
    <mergeCell ref="H20:H23"/>
    <mergeCell ref="H25:H28"/>
    <mergeCell ref="A29:H29"/>
    <mergeCell ref="A27:A28"/>
    <mergeCell ref="G15:G18"/>
    <mergeCell ref="P14:P17"/>
    <mergeCell ref="Q14:Q17"/>
    <mergeCell ref="J16:J17"/>
    <mergeCell ref="G25:G28"/>
    <mergeCell ref="G20:G23"/>
    <mergeCell ref="A22:A23"/>
    <mergeCell ref="J24:J25"/>
    <mergeCell ref="A17:A18"/>
    <mergeCell ref="G5:G8"/>
    <mergeCell ref="A7:A8"/>
    <mergeCell ref="G10:G13"/>
    <mergeCell ref="A12:A13"/>
    <mergeCell ref="H5:H8"/>
    <mergeCell ref="A9:H9"/>
    <mergeCell ref="A3:L3"/>
    <mergeCell ref="A1:Q1"/>
    <mergeCell ref="P26:P29"/>
    <mergeCell ref="Q26:Q29"/>
    <mergeCell ref="J28:J29"/>
    <mergeCell ref="P18:P21"/>
    <mergeCell ref="Q18:Q21"/>
    <mergeCell ref="J20:J21"/>
    <mergeCell ref="P22:P25"/>
    <mergeCell ref="Q22:Q25"/>
  </mergeCells>
  <conditionalFormatting sqref="A5 F5:F8 F10:F13 F15:F18 F25:F28 F35:F38 F20:F23 F30:F33 F40:F43 K14:O29 A10 A15 A20 A25 A30 A35 A40">
    <cfRule type="cellIs" priority="55" dxfId="639" operator="equal">
      <formula>""</formula>
    </cfRule>
  </conditionalFormatting>
  <conditionalFormatting sqref="C10:C13">
    <cfRule type="cellIs" priority="53" dxfId="639" operator="equal">
      <formula>""</formula>
    </cfRule>
  </conditionalFormatting>
  <conditionalFormatting sqref="C5:C8">
    <cfRule type="cellIs" priority="46" dxfId="10" operator="equal" stopIfTrue="1">
      <formula>""</formula>
    </cfRule>
  </conditionalFormatting>
  <conditionalFormatting sqref="C15:C18">
    <cfRule type="cellIs" priority="45" dxfId="639" operator="equal">
      <formula>""</formula>
    </cfRule>
  </conditionalFormatting>
  <conditionalFormatting sqref="C20:C23">
    <cfRule type="cellIs" priority="44" dxfId="639" operator="equal">
      <formula>""</formula>
    </cfRule>
  </conditionalFormatting>
  <conditionalFormatting sqref="C25:C28">
    <cfRule type="cellIs" priority="43" dxfId="639" operator="equal">
      <formula>""</formula>
    </cfRule>
  </conditionalFormatting>
  <conditionalFormatting sqref="C30:C33">
    <cfRule type="cellIs" priority="42" dxfId="639" operator="equal">
      <formula>""</formula>
    </cfRule>
  </conditionalFormatting>
  <conditionalFormatting sqref="C35:C38">
    <cfRule type="cellIs" priority="41" dxfId="639" operator="equal">
      <formula>""</formula>
    </cfRule>
  </conditionalFormatting>
  <conditionalFormatting sqref="C40:C43">
    <cfRule type="cellIs" priority="40" dxfId="639" operator="equal">
      <formula>""</formula>
    </cfRule>
  </conditionalFormatting>
  <conditionalFormatting sqref="B5:B8">
    <cfRule type="cellIs" priority="39" dxfId="10" operator="equal" stopIfTrue="1">
      <formula>""</formula>
    </cfRule>
  </conditionalFormatting>
  <conditionalFormatting sqref="E5:E8">
    <cfRule type="cellIs" priority="38" dxfId="639" operator="equal">
      <formula>""</formula>
    </cfRule>
  </conditionalFormatting>
  <conditionalFormatting sqref="D5:D8">
    <cfRule type="cellIs" priority="37" dxfId="10" operator="equal" stopIfTrue="1">
      <formula>""</formula>
    </cfRule>
  </conditionalFormatting>
  <conditionalFormatting sqref="B10:B13">
    <cfRule type="cellIs" priority="36" dxfId="639" operator="equal">
      <formula>""</formula>
    </cfRule>
  </conditionalFormatting>
  <conditionalFormatting sqref="E10:E13">
    <cfRule type="cellIs" priority="35" dxfId="639" operator="equal">
      <formula>""</formula>
    </cfRule>
  </conditionalFormatting>
  <conditionalFormatting sqref="D10:D13">
    <cfRule type="cellIs" priority="34" dxfId="639" operator="equal">
      <formula>""</formula>
    </cfRule>
  </conditionalFormatting>
  <conditionalFormatting sqref="B15:B18">
    <cfRule type="cellIs" priority="33" dxfId="639" operator="equal">
      <formula>""</formula>
    </cfRule>
  </conditionalFormatting>
  <conditionalFormatting sqref="E15:E18">
    <cfRule type="cellIs" priority="32" dxfId="639" operator="equal">
      <formula>""</formula>
    </cfRule>
  </conditionalFormatting>
  <conditionalFormatting sqref="D15:D18">
    <cfRule type="cellIs" priority="31" dxfId="639" operator="equal">
      <formula>""</formula>
    </cfRule>
  </conditionalFormatting>
  <conditionalFormatting sqref="B20:B23">
    <cfRule type="cellIs" priority="30" dxfId="639" operator="equal">
      <formula>""</formula>
    </cfRule>
  </conditionalFormatting>
  <conditionalFormatting sqref="E20:E23">
    <cfRule type="cellIs" priority="29" dxfId="639" operator="equal">
      <formula>""</formula>
    </cfRule>
  </conditionalFormatting>
  <conditionalFormatting sqref="D20:D23">
    <cfRule type="cellIs" priority="28" dxfId="639" operator="equal">
      <formula>""</formula>
    </cfRule>
  </conditionalFormatting>
  <conditionalFormatting sqref="B25:B28">
    <cfRule type="cellIs" priority="27" dxfId="639" operator="equal">
      <formula>""</formula>
    </cfRule>
  </conditionalFormatting>
  <conditionalFormatting sqref="E25:E28">
    <cfRule type="cellIs" priority="26" dxfId="639" operator="equal">
      <formula>""</formula>
    </cfRule>
  </conditionalFormatting>
  <conditionalFormatting sqref="D25:D28">
    <cfRule type="cellIs" priority="25" dxfId="639" operator="equal">
      <formula>""</formula>
    </cfRule>
  </conditionalFormatting>
  <conditionalFormatting sqref="B30:B33">
    <cfRule type="cellIs" priority="24" dxfId="639" operator="equal">
      <formula>""</formula>
    </cfRule>
  </conditionalFormatting>
  <conditionalFormatting sqref="E30:E33">
    <cfRule type="cellIs" priority="23" dxfId="639" operator="equal">
      <formula>""</formula>
    </cfRule>
  </conditionalFormatting>
  <conditionalFormatting sqref="D30:D33">
    <cfRule type="cellIs" priority="22" dxfId="639" operator="equal">
      <formula>""</formula>
    </cfRule>
  </conditionalFormatting>
  <conditionalFormatting sqref="B35:B38">
    <cfRule type="cellIs" priority="21" dxfId="639" operator="equal">
      <formula>""</formula>
    </cfRule>
  </conditionalFormatting>
  <conditionalFormatting sqref="E35:E38">
    <cfRule type="cellIs" priority="20" dxfId="639" operator="equal">
      <formula>""</formula>
    </cfRule>
  </conditionalFormatting>
  <conditionalFormatting sqref="D35:D38">
    <cfRule type="cellIs" priority="19" dxfId="639" operator="equal">
      <formula>""</formula>
    </cfRule>
  </conditionalFormatting>
  <conditionalFormatting sqref="B40:B43">
    <cfRule type="cellIs" priority="18" dxfId="639" operator="equal">
      <formula>""</formula>
    </cfRule>
  </conditionalFormatting>
  <conditionalFormatting sqref="E40:E43">
    <cfRule type="cellIs" priority="17" dxfId="639" operator="equal">
      <formula>""</formula>
    </cfRule>
  </conditionalFormatting>
  <conditionalFormatting sqref="D40:D43">
    <cfRule type="cellIs" priority="16" dxfId="639" operator="equal">
      <formula>""</formula>
    </cfRule>
  </conditionalFormatting>
  <conditionalFormatting sqref="J14 J18 J22 J26">
    <cfRule type="cellIs" priority="1" dxfId="639" operator="equal">
      <formula>""</formula>
    </cfRule>
  </conditionalFormatting>
  <dataValidations count="1">
    <dataValidation type="list" allowBlank="1" showInputMessage="1" showErrorMessage="1" sqref="A5 A10 A15 A20 A25 A30 A35 A40 J14 J18 J22 J26">
      <formula1>VLMänner</formula1>
    </dataValidation>
  </dataValidations>
  <printOptions horizontalCentered="1" verticalCentered="1"/>
  <pageMargins left="0.984251968503937" right="0.984251968503937" top="0.1968503937007874" bottom="0.1968503937007874" header="0" footer="0"/>
  <pageSetup fitToHeight="1" fitToWidth="1" horizontalDpi="300" verticalDpi="300" orientation="landscape" paperSize="9" scale="78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T25" sqref="T25"/>
    </sheetView>
  </sheetViews>
  <sheetFormatPr defaultColWidth="11.421875" defaultRowHeight="12.75"/>
  <cols>
    <col min="1" max="1" width="3.421875" style="207" customWidth="1"/>
    <col min="2" max="2" width="24.00390625" style="207" customWidth="1"/>
    <col min="3" max="3" width="22.421875" style="207" customWidth="1"/>
    <col min="4" max="4" width="4.421875" style="207" customWidth="1"/>
    <col min="5" max="7" width="5.8515625" style="207" customWidth="1"/>
    <col min="8" max="9" width="3.8515625" style="207" customWidth="1"/>
    <col min="10" max="10" width="5.421875" style="207" hidden="1" customWidth="1"/>
    <col min="11" max="15" width="11.421875" style="207" hidden="1" customWidth="1"/>
    <col min="16" max="16" width="15.140625" style="207" hidden="1" customWidth="1"/>
    <col min="17" max="17" width="11.421875" style="207" hidden="1" customWidth="1"/>
    <col min="18" max="20" width="11.421875" style="207" customWidth="1"/>
    <col min="21" max="16384" width="11.421875" style="207" customWidth="1"/>
  </cols>
  <sheetData>
    <row r="1" spans="1:10" ht="35.25">
      <c r="A1" s="879" t="s">
        <v>239</v>
      </c>
      <c r="B1" s="879"/>
      <c r="C1" s="879"/>
      <c r="D1" s="879"/>
      <c r="E1" s="879"/>
      <c r="F1" s="879"/>
      <c r="G1" s="879"/>
      <c r="H1" s="879"/>
      <c r="I1" s="879"/>
      <c r="J1" s="252"/>
    </row>
    <row r="2" spans="1:10" ht="12.75">
      <c r="A2" s="210"/>
      <c r="B2" s="211"/>
      <c r="C2" s="211"/>
      <c r="D2" s="210"/>
      <c r="E2" s="210"/>
      <c r="F2" s="210"/>
      <c r="G2" s="210"/>
      <c r="H2" s="210"/>
      <c r="I2" s="210"/>
      <c r="J2" s="210"/>
    </row>
    <row r="3" spans="1:10" ht="15">
      <c r="A3" s="212" t="s">
        <v>214</v>
      </c>
      <c r="B3" s="212"/>
      <c r="C3" s="212"/>
      <c r="D3" s="213" t="s">
        <v>312</v>
      </c>
      <c r="E3" s="213"/>
      <c r="F3" s="213"/>
      <c r="G3" s="213"/>
      <c r="H3" s="213"/>
      <c r="I3" s="213"/>
      <c r="J3" s="213"/>
    </row>
    <row r="4" spans="1:13" ht="12.75" customHeight="1">
      <c r="A4" s="210"/>
      <c r="B4" s="211"/>
      <c r="C4" s="211"/>
      <c r="D4" s="210"/>
      <c r="E4" s="210"/>
      <c r="F4" s="210"/>
      <c r="G4" s="210"/>
      <c r="H4" s="210"/>
      <c r="I4" s="210"/>
      <c r="J4" s="210"/>
      <c r="M4" s="246"/>
    </row>
    <row r="5" spans="1:13" ht="16.5">
      <c r="A5" s="214" t="s">
        <v>107</v>
      </c>
      <c r="B5" s="215"/>
      <c r="C5" s="215"/>
      <c r="D5" s="216" t="s">
        <v>1</v>
      </c>
      <c r="E5" s="217"/>
      <c r="F5" s="217"/>
      <c r="G5" s="217"/>
      <c r="H5" s="217"/>
      <c r="I5" s="218"/>
      <c r="M5" s="246"/>
    </row>
    <row r="6" spans="1:14" ht="16.5">
      <c r="A6" s="219" t="s">
        <v>3</v>
      </c>
      <c r="B6" s="220" t="s">
        <v>4</v>
      </c>
      <c r="C6" s="221" t="s">
        <v>5</v>
      </c>
      <c r="D6" s="222" t="s">
        <v>6</v>
      </c>
      <c r="E6" s="253" t="s">
        <v>7</v>
      </c>
      <c r="F6" s="254" t="s">
        <v>8</v>
      </c>
      <c r="G6" s="254" t="s">
        <v>9</v>
      </c>
      <c r="H6" s="254" t="s">
        <v>10</v>
      </c>
      <c r="I6" s="255" t="s">
        <v>11</v>
      </c>
      <c r="J6" s="256"/>
      <c r="K6" s="120" t="s">
        <v>23</v>
      </c>
      <c r="L6" s="120"/>
      <c r="M6" s="116"/>
      <c r="N6" s="115"/>
    </row>
    <row r="7" spans="1:14" ht="18.75" customHeight="1">
      <c r="A7" s="227">
        <v>33</v>
      </c>
      <c r="B7" s="407" t="s">
        <v>359</v>
      </c>
      <c r="C7" s="360" t="s">
        <v>346</v>
      </c>
      <c r="D7" s="228"/>
      <c r="E7" s="81">
        <v>361</v>
      </c>
      <c r="F7" s="54">
        <v>199</v>
      </c>
      <c r="G7" s="82">
        <f aca="true" t="shared" si="0" ref="G7:G30">IF(SUM(E7,F7)&gt;0,SUM(E7,F7),"")</f>
        <v>560</v>
      </c>
      <c r="H7" s="83">
        <v>3</v>
      </c>
      <c r="I7" s="118">
        <f aca="true" t="shared" si="1" ref="I7:I34">IF(L7&gt;0,L7,"")</f>
        <v>1</v>
      </c>
      <c r="J7" s="234"/>
      <c r="K7" s="120">
        <f aca="true" t="shared" si="2" ref="K7:K34">IF(SUM(G7)&gt;0,100000*G7+1000*F7-H7,"")</f>
        <v>56198997</v>
      </c>
      <c r="L7" s="120">
        <f>IF(SUM(G7)&gt;0,RANK(K7,$K$7:$K$34,0),"")</f>
        <v>1</v>
      </c>
      <c r="M7" s="120"/>
      <c r="N7" s="64"/>
    </row>
    <row r="8" spans="1:17" ht="18.75" customHeight="1">
      <c r="A8" s="230">
        <v>34</v>
      </c>
      <c r="B8" s="407" t="s">
        <v>491</v>
      </c>
      <c r="C8" s="360" t="s">
        <v>180</v>
      </c>
      <c r="D8" s="231"/>
      <c r="E8" s="81">
        <v>352</v>
      </c>
      <c r="F8" s="54">
        <v>202</v>
      </c>
      <c r="G8" s="82">
        <f t="shared" si="0"/>
        <v>554</v>
      </c>
      <c r="H8" s="85">
        <v>5</v>
      </c>
      <c r="I8" s="84">
        <f t="shared" si="1"/>
        <v>2</v>
      </c>
      <c r="J8" s="234"/>
      <c r="K8" s="120">
        <f t="shared" si="2"/>
        <v>55601995</v>
      </c>
      <c r="L8" s="120">
        <f>IF(SUM(G8)&gt;0,RANK(K8,$K$7:$K$34,0),"")</f>
        <v>2</v>
      </c>
      <c r="M8" s="120"/>
      <c r="N8" s="64"/>
      <c r="P8" s="103"/>
      <c r="Q8" s="103"/>
    </row>
    <row r="9" spans="1:16" ht="18.75" customHeight="1">
      <c r="A9" s="227">
        <v>35</v>
      </c>
      <c r="B9" s="838" t="s">
        <v>516</v>
      </c>
      <c r="C9" s="839" t="s">
        <v>513</v>
      </c>
      <c r="D9" s="643"/>
      <c r="E9" s="840">
        <v>356</v>
      </c>
      <c r="F9" s="841">
        <v>195</v>
      </c>
      <c r="G9" s="842">
        <f t="shared" si="0"/>
        <v>551</v>
      </c>
      <c r="H9" s="843">
        <v>3</v>
      </c>
      <c r="I9" s="844">
        <f t="shared" si="1"/>
        <v>3</v>
      </c>
      <c r="J9" s="246"/>
      <c r="K9" s="120">
        <f t="shared" si="2"/>
        <v>55294997</v>
      </c>
      <c r="L9" s="120">
        <f>IF(SUM(G9)&gt;0,RANK(K9,$K$7:$K$34,0),"")</f>
        <v>3</v>
      </c>
      <c r="M9" s="120"/>
      <c r="N9" s="64"/>
      <c r="P9" s="646" t="s">
        <v>223</v>
      </c>
    </row>
    <row r="10" spans="1:14" ht="18.75" customHeight="1">
      <c r="A10" s="230">
        <v>36</v>
      </c>
      <c r="B10" s="422" t="s">
        <v>518</v>
      </c>
      <c r="C10" s="360" t="s">
        <v>348</v>
      </c>
      <c r="D10" s="231"/>
      <c r="E10" s="81">
        <v>378</v>
      </c>
      <c r="F10" s="54">
        <v>167</v>
      </c>
      <c r="G10" s="82">
        <f t="shared" si="0"/>
        <v>545</v>
      </c>
      <c r="H10" s="85">
        <v>4</v>
      </c>
      <c r="I10" s="84">
        <f t="shared" si="1"/>
        <v>4</v>
      </c>
      <c r="J10" s="246"/>
      <c r="K10" s="120">
        <f t="shared" si="2"/>
        <v>54666996</v>
      </c>
      <c r="L10" s="120">
        <f>IF(SUM(G10)&gt;0,RANK(K10,$K$7:$K$34,0),"")</f>
        <v>4</v>
      </c>
      <c r="M10" s="120"/>
      <c r="N10" s="64"/>
    </row>
    <row r="11" spans="1:14" ht="18.75" customHeight="1">
      <c r="A11" s="227">
        <v>37</v>
      </c>
      <c r="B11" s="407" t="s">
        <v>494</v>
      </c>
      <c r="C11" s="360" t="s">
        <v>474</v>
      </c>
      <c r="D11" s="231"/>
      <c r="E11" s="81">
        <v>361</v>
      </c>
      <c r="F11" s="54">
        <v>182</v>
      </c>
      <c r="G11" s="82">
        <f t="shared" si="0"/>
        <v>543</v>
      </c>
      <c r="H11" s="85">
        <v>2</v>
      </c>
      <c r="I11" s="84">
        <f t="shared" si="1"/>
        <v>5</v>
      </c>
      <c r="J11" s="246"/>
      <c r="K11" s="120">
        <f t="shared" si="2"/>
        <v>54481998</v>
      </c>
      <c r="L11" s="120">
        <f>IF(SUM(G11)&gt;0,RANK(K11,$K$7:$K$34,0),"")</f>
        <v>5</v>
      </c>
      <c r="M11" s="120"/>
      <c r="N11" s="64"/>
    </row>
    <row r="12" spans="1:14" ht="18.75" customHeight="1">
      <c r="A12" s="230">
        <v>38</v>
      </c>
      <c r="B12" s="407" t="s">
        <v>805</v>
      </c>
      <c r="C12" s="360" t="s">
        <v>319</v>
      </c>
      <c r="D12" s="231"/>
      <c r="E12" s="81">
        <v>362</v>
      </c>
      <c r="F12" s="54">
        <v>179</v>
      </c>
      <c r="G12" s="86">
        <f t="shared" si="0"/>
        <v>541</v>
      </c>
      <c r="H12" s="85">
        <v>5</v>
      </c>
      <c r="I12" s="84">
        <f t="shared" si="1"/>
        <v>6</v>
      </c>
      <c r="J12" s="234"/>
      <c r="K12" s="120">
        <f t="shared" si="2"/>
        <v>54278995</v>
      </c>
      <c r="L12" s="120">
        <f>IF(SUM(G12)&gt;0,RANK(K12,$K$7:$K$34,0),"")</f>
        <v>6</v>
      </c>
      <c r="M12" s="120"/>
      <c r="N12" s="64"/>
    </row>
    <row r="13" spans="1:14" ht="18.75" customHeight="1">
      <c r="A13" s="227">
        <v>39</v>
      </c>
      <c r="B13" s="407" t="s">
        <v>436</v>
      </c>
      <c r="C13" s="360" t="s">
        <v>437</v>
      </c>
      <c r="D13" s="232"/>
      <c r="E13" s="81">
        <v>335</v>
      </c>
      <c r="F13" s="54">
        <v>204</v>
      </c>
      <c r="G13" s="82">
        <f t="shared" si="0"/>
        <v>539</v>
      </c>
      <c r="H13" s="85">
        <v>5</v>
      </c>
      <c r="I13" s="84">
        <f t="shared" si="1"/>
        <v>7</v>
      </c>
      <c r="J13" s="234"/>
      <c r="K13" s="120">
        <f t="shared" si="2"/>
        <v>54103995</v>
      </c>
      <c r="L13" s="120">
        <f>IF(SUM(G13)&gt;0,RANK(K13,$K$7:$K$34,0),"")</f>
        <v>7</v>
      </c>
      <c r="M13" s="120"/>
      <c r="N13" s="64"/>
    </row>
    <row r="14" spans="1:15" ht="18.75" customHeight="1">
      <c r="A14" s="227">
        <v>53</v>
      </c>
      <c r="B14" s="407" t="s">
        <v>424</v>
      </c>
      <c r="C14" s="360" t="s">
        <v>226</v>
      </c>
      <c r="D14" s="231"/>
      <c r="E14" s="81">
        <v>366</v>
      </c>
      <c r="F14" s="54">
        <v>167</v>
      </c>
      <c r="G14" s="82">
        <f t="shared" si="0"/>
        <v>533</v>
      </c>
      <c r="H14" s="85">
        <v>2</v>
      </c>
      <c r="I14" s="84">
        <f t="shared" si="1"/>
        <v>8</v>
      </c>
      <c r="J14" s="234"/>
      <c r="K14" s="120">
        <f t="shared" si="2"/>
        <v>53466998</v>
      </c>
      <c r="L14" s="120">
        <f>IF(SUM(G14)&gt;0,RANK(K14,$K$7:$K$34,0),"")</f>
        <v>8</v>
      </c>
      <c r="M14" s="120"/>
      <c r="N14" s="207" t="s">
        <v>172</v>
      </c>
      <c r="O14" s="207">
        <v>6</v>
      </c>
    </row>
    <row r="15" spans="1:16" ht="18.75" customHeight="1">
      <c r="A15" s="230">
        <v>58</v>
      </c>
      <c r="B15" s="831" t="s">
        <v>514</v>
      </c>
      <c r="C15" s="423" t="s">
        <v>284</v>
      </c>
      <c r="D15" s="231"/>
      <c r="E15" s="81">
        <v>378</v>
      </c>
      <c r="F15" s="54">
        <v>150</v>
      </c>
      <c r="G15" s="82">
        <f t="shared" si="0"/>
        <v>528</v>
      </c>
      <c r="H15" s="85">
        <v>5</v>
      </c>
      <c r="I15" s="84">
        <f t="shared" si="1"/>
        <v>9</v>
      </c>
      <c r="J15" s="246"/>
      <c r="K15" s="120">
        <f t="shared" si="2"/>
        <v>52949995</v>
      </c>
      <c r="L15" s="120">
        <f>IF(SUM(G15)&gt;0,RANK(K15,$K$7:$K$34,0),"")</f>
        <v>9</v>
      </c>
      <c r="M15" s="120"/>
      <c r="N15" s="64"/>
      <c r="P15" s="646" t="s">
        <v>224</v>
      </c>
    </row>
    <row r="16" spans="1:16" ht="18.75" customHeight="1">
      <c r="A16" s="230">
        <v>42</v>
      </c>
      <c r="B16" s="421" t="s">
        <v>360</v>
      </c>
      <c r="C16" s="423" t="s">
        <v>361</v>
      </c>
      <c r="D16" s="231"/>
      <c r="E16" s="81">
        <v>356</v>
      </c>
      <c r="F16" s="54">
        <v>167</v>
      </c>
      <c r="G16" s="82">
        <f t="shared" si="0"/>
        <v>523</v>
      </c>
      <c r="H16" s="85">
        <v>5</v>
      </c>
      <c r="I16" s="84">
        <f t="shared" si="1"/>
        <v>10</v>
      </c>
      <c r="J16" s="246"/>
      <c r="K16" s="120">
        <f t="shared" si="2"/>
        <v>52466995</v>
      </c>
      <c r="L16" s="120">
        <f>IF(SUM(G16)&gt;0,RANK(K16,$K$7:$K$34,0),"")</f>
        <v>10</v>
      </c>
      <c r="M16" s="120"/>
      <c r="N16" s="64"/>
      <c r="P16" s="646" t="s">
        <v>221</v>
      </c>
    </row>
    <row r="17" spans="1:14" ht="18.75" customHeight="1">
      <c r="A17" s="227">
        <v>43</v>
      </c>
      <c r="B17" s="816" t="s">
        <v>229</v>
      </c>
      <c r="C17" s="360" t="s">
        <v>346</v>
      </c>
      <c r="D17" s="231"/>
      <c r="E17" s="81">
        <v>364</v>
      </c>
      <c r="F17" s="54">
        <v>158</v>
      </c>
      <c r="G17" s="86">
        <f t="shared" si="0"/>
        <v>522</v>
      </c>
      <c r="H17" s="85">
        <v>3</v>
      </c>
      <c r="I17" s="84">
        <f t="shared" si="1"/>
        <v>11</v>
      </c>
      <c r="J17" s="234"/>
      <c r="K17" s="120">
        <f t="shared" si="2"/>
        <v>52357997</v>
      </c>
      <c r="L17" s="120">
        <f>IF(SUM(G17)&gt;0,RANK(K17,$K$7:$K$34,0),"")</f>
        <v>11</v>
      </c>
      <c r="M17" s="120"/>
      <c r="N17" s="64"/>
    </row>
    <row r="18" spans="1:14" ht="18.75" customHeight="1">
      <c r="A18" s="230">
        <v>44</v>
      </c>
      <c r="B18" s="407" t="s">
        <v>492</v>
      </c>
      <c r="C18" s="360" t="s">
        <v>180</v>
      </c>
      <c r="D18" s="231"/>
      <c r="E18" s="81">
        <v>350</v>
      </c>
      <c r="F18" s="54">
        <v>171</v>
      </c>
      <c r="G18" s="82">
        <f t="shared" si="0"/>
        <v>521</v>
      </c>
      <c r="H18" s="85">
        <v>2</v>
      </c>
      <c r="I18" s="84">
        <f t="shared" si="1"/>
        <v>12</v>
      </c>
      <c r="J18" s="234"/>
      <c r="K18" s="120">
        <f t="shared" si="2"/>
        <v>52270998</v>
      </c>
      <c r="L18" s="120">
        <f>IF(SUM(G18)&gt;0,RANK(K18,$K$7:$K$34,0),"")</f>
        <v>12</v>
      </c>
      <c r="M18" s="120"/>
      <c r="N18" s="64"/>
    </row>
    <row r="19" spans="1:16" ht="18.75" customHeight="1">
      <c r="A19" s="227">
        <v>45</v>
      </c>
      <c r="B19" s="407" t="s">
        <v>431</v>
      </c>
      <c r="C19" s="360" t="s">
        <v>282</v>
      </c>
      <c r="D19" s="231"/>
      <c r="E19" s="81">
        <v>365</v>
      </c>
      <c r="F19" s="54">
        <v>150</v>
      </c>
      <c r="G19" s="82">
        <f t="shared" si="0"/>
        <v>515</v>
      </c>
      <c r="H19" s="85">
        <v>6</v>
      </c>
      <c r="I19" s="84">
        <f t="shared" si="1"/>
        <v>13</v>
      </c>
      <c r="J19" s="246"/>
      <c r="K19" s="120">
        <f t="shared" si="2"/>
        <v>51649994</v>
      </c>
      <c r="L19" s="120">
        <f>IF(SUM(G19)&gt;0,RANK(K19,$K$7:$K$34,0),"")</f>
        <v>13</v>
      </c>
      <c r="M19" s="325"/>
      <c r="N19" s="64"/>
      <c r="P19" s="646" t="s">
        <v>209</v>
      </c>
    </row>
    <row r="20" spans="1:16" ht="18.75" customHeight="1">
      <c r="A20" s="230">
        <v>46</v>
      </c>
      <c r="B20" s="816" t="s">
        <v>230</v>
      </c>
      <c r="C20" s="360" t="s">
        <v>185</v>
      </c>
      <c r="D20" s="231"/>
      <c r="E20" s="81">
        <v>335</v>
      </c>
      <c r="F20" s="54">
        <v>178</v>
      </c>
      <c r="G20" s="82">
        <f t="shared" si="0"/>
        <v>513</v>
      </c>
      <c r="H20" s="85">
        <v>5</v>
      </c>
      <c r="I20" s="84">
        <f t="shared" si="1"/>
        <v>14</v>
      </c>
      <c r="J20" s="246"/>
      <c r="K20" s="120">
        <f t="shared" si="2"/>
        <v>51477995</v>
      </c>
      <c r="L20" s="120">
        <f>IF(SUM(G20)&gt;0,RANK(K20,$K$7:$K$34,0),"")</f>
        <v>14</v>
      </c>
      <c r="M20" s="120"/>
      <c r="N20" s="64"/>
      <c r="P20" s="646" t="s">
        <v>211</v>
      </c>
    </row>
    <row r="21" spans="1:15" ht="18.75" customHeight="1">
      <c r="A21" s="227">
        <v>47</v>
      </c>
      <c r="B21" s="422" t="s">
        <v>357</v>
      </c>
      <c r="C21" s="360" t="s">
        <v>346</v>
      </c>
      <c r="D21" s="231"/>
      <c r="E21" s="81">
        <v>356</v>
      </c>
      <c r="F21" s="54">
        <v>151</v>
      </c>
      <c r="G21" s="82">
        <f t="shared" si="0"/>
        <v>507</v>
      </c>
      <c r="H21" s="85">
        <v>8</v>
      </c>
      <c r="I21" s="84">
        <f t="shared" si="1"/>
        <v>15</v>
      </c>
      <c r="J21" s="234"/>
      <c r="K21" s="120">
        <f t="shared" si="2"/>
        <v>50850992</v>
      </c>
      <c r="L21" s="120">
        <f>IF(SUM(G21)&gt;0,RANK(K21,$K$7:$K$34,0),"")</f>
        <v>15</v>
      </c>
      <c r="M21" s="120"/>
      <c r="N21" s="207" t="s">
        <v>173</v>
      </c>
      <c r="O21" s="207">
        <v>2</v>
      </c>
    </row>
    <row r="22" spans="1:17" ht="18.75" customHeight="1">
      <c r="A22" s="230">
        <v>48</v>
      </c>
      <c r="B22" s="407" t="s">
        <v>356</v>
      </c>
      <c r="C22" s="360" t="s">
        <v>337</v>
      </c>
      <c r="D22" s="233"/>
      <c r="E22" s="107">
        <v>339</v>
      </c>
      <c r="F22" s="108">
        <v>165</v>
      </c>
      <c r="G22" s="109">
        <f t="shared" si="0"/>
        <v>504</v>
      </c>
      <c r="H22" s="110">
        <v>7</v>
      </c>
      <c r="I22" s="84">
        <f t="shared" si="1"/>
        <v>16</v>
      </c>
      <c r="J22" s="234"/>
      <c r="K22" s="120">
        <f t="shared" si="2"/>
        <v>50564993</v>
      </c>
      <c r="L22" s="120">
        <f>IF(SUM(G22)&gt;0,RANK(K22,$K$7:$K$34,0),"")</f>
        <v>16</v>
      </c>
      <c r="M22" s="120"/>
      <c r="N22" s="64"/>
      <c r="P22" s="103"/>
      <c r="Q22" s="103"/>
    </row>
    <row r="23" spans="1:16" ht="18.75" customHeight="1">
      <c r="A23" s="227">
        <v>49</v>
      </c>
      <c r="B23" s="407" t="s">
        <v>358</v>
      </c>
      <c r="C23" s="360" t="s">
        <v>226</v>
      </c>
      <c r="D23" s="231"/>
      <c r="E23" s="81">
        <v>342</v>
      </c>
      <c r="F23" s="54">
        <v>161</v>
      </c>
      <c r="G23" s="82">
        <f t="shared" si="0"/>
        <v>503</v>
      </c>
      <c r="H23" s="83">
        <v>5</v>
      </c>
      <c r="I23" s="84">
        <f t="shared" si="1"/>
        <v>17</v>
      </c>
      <c r="J23" s="234"/>
      <c r="K23" s="120">
        <f t="shared" si="2"/>
        <v>50460995</v>
      </c>
      <c r="L23" s="120">
        <f>IF(SUM(G23)&gt;0,RANK(K23,$K$7:$K$34,0),"")</f>
        <v>17</v>
      </c>
      <c r="M23" s="120"/>
      <c r="N23" s="207" t="s">
        <v>175</v>
      </c>
      <c r="O23" s="207">
        <v>5</v>
      </c>
      <c r="P23" s="433" t="s">
        <v>515</v>
      </c>
    </row>
    <row r="24" spans="1:16" ht="18.75" customHeight="1">
      <c r="A24" s="230">
        <v>50</v>
      </c>
      <c r="B24" s="407" t="s">
        <v>939</v>
      </c>
      <c r="C24" s="362" t="s">
        <v>177</v>
      </c>
      <c r="D24" s="231"/>
      <c r="E24" s="81">
        <v>327</v>
      </c>
      <c r="F24" s="54">
        <v>174</v>
      </c>
      <c r="G24" s="82">
        <f t="shared" si="0"/>
        <v>501</v>
      </c>
      <c r="H24" s="83">
        <v>4</v>
      </c>
      <c r="I24" s="84">
        <f t="shared" si="1"/>
        <v>18</v>
      </c>
      <c r="J24" s="246"/>
      <c r="K24" s="120">
        <f t="shared" si="2"/>
        <v>50273996</v>
      </c>
      <c r="L24" s="120">
        <f>IF(SUM(G24)&gt;0,RANK(K24,$K$7:$K$34,0),"")</f>
        <v>18</v>
      </c>
      <c r="M24" s="120"/>
      <c r="N24" s="64"/>
      <c r="P24" s="646" t="s">
        <v>222</v>
      </c>
    </row>
    <row r="25" spans="1:14" ht="18.75" customHeight="1">
      <c r="A25" s="227">
        <v>51</v>
      </c>
      <c r="B25" s="407" t="s">
        <v>394</v>
      </c>
      <c r="C25" s="360" t="s">
        <v>247</v>
      </c>
      <c r="D25" s="231"/>
      <c r="E25" s="81">
        <v>357</v>
      </c>
      <c r="F25" s="54">
        <v>142</v>
      </c>
      <c r="G25" s="82">
        <f t="shared" si="0"/>
        <v>499</v>
      </c>
      <c r="H25" s="83">
        <v>7</v>
      </c>
      <c r="I25" s="84">
        <f t="shared" si="1"/>
        <v>19</v>
      </c>
      <c r="J25" s="234"/>
      <c r="K25" s="120">
        <f t="shared" si="2"/>
        <v>50041993</v>
      </c>
      <c r="L25" s="120">
        <f>IF(SUM(G25)&gt;0,RANK(K25,$K$7:$K$34,0),"")</f>
        <v>19</v>
      </c>
      <c r="M25" s="120"/>
      <c r="N25" s="64"/>
    </row>
    <row r="26" spans="1:14" ht="18.75" customHeight="1">
      <c r="A26" s="230">
        <v>35</v>
      </c>
      <c r="B26" s="407" t="s">
        <v>395</v>
      </c>
      <c r="C26" s="362" t="s">
        <v>396</v>
      </c>
      <c r="D26" s="858" t="s">
        <v>945</v>
      </c>
      <c r="E26" s="859">
        <v>340</v>
      </c>
      <c r="F26" s="859">
        <v>148</v>
      </c>
      <c r="G26" s="82">
        <f t="shared" si="0"/>
        <v>488</v>
      </c>
      <c r="H26" s="83">
        <v>12</v>
      </c>
      <c r="I26" s="84">
        <f t="shared" si="1"/>
        <v>20</v>
      </c>
      <c r="J26" s="234"/>
      <c r="K26" s="120">
        <f t="shared" si="2"/>
        <v>48947988</v>
      </c>
      <c r="L26" s="120">
        <f>IF(SUM(G26)&gt;0,RANK(K26,$K$7:$K$34,0),"")</f>
        <v>20</v>
      </c>
      <c r="M26" s="120"/>
      <c r="N26" s="64"/>
    </row>
    <row r="27" spans="1:16" ht="18.75" customHeight="1">
      <c r="A27" s="230">
        <v>52</v>
      </c>
      <c r="B27" s="407" t="s">
        <v>432</v>
      </c>
      <c r="C27" s="362" t="s">
        <v>429</v>
      </c>
      <c r="D27" s="231"/>
      <c r="E27" s="81">
        <v>338</v>
      </c>
      <c r="F27" s="54">
        <v>143</v>
      </c>
      <c r="G27" s="82">
        <f t="shared" si="0"/>
        <v>481</v>
      </c>
      <c r="H27" s="83">
        <v>13</v>
      </c>
      <c r="I27" s="84">
        <f t="shared" si="1"/>
        <v>21</v>
      </c>
      <c r="J27" s="234"/>
      <c r="K27" s="120">
        <f t="shared" si="2"/>
        <v>48242987</v>
      </c>
      <c r="L27" s="120">
        <f>IF(SUM(G27)&gt;0,RANK(K27,$K$7:$K$34,0),"")</f>
        <v>21</v>
      </c>
      <c r="M27" s="120"/>
      <c r="N27" s="207" t="s">
        <v>174</v>
      </c>
      <c r="O27" s="207">
        <v>4</v>
      </c>
      <c r="P27" s="827"/>
    </row>
    <row r="28" spans="1:16" ht="18.75" customHeight="1">
      <c r="A28" s="230">
        <v>40</v>
      </c>
      <c r="B28" s="422" t="s">
        <v>530</v>
      </c>
      <c r="C28" s="360" t="s">
        <v>333</v>
      </c>
      <c r="D28" s="231"/>
      <c r="E28" s="81">
        <v>331</v>
      </c>
      <c r="F28" s="54">
        <v>144</v>
      </c>
      <c r="G28" s="82">
        <f t="shared" si="0"/>
        <v>475</v>
      </c>
      <c r="H28" s="83">
        <v>6</v>
      </c>
      <c r="I28" s="84">
        <f t="shared" si="1"/>
        <v>22</v>
      </c>
      <c r="J28" s="234"/>
      <c r="K28" s="120">
        <f t="shared" si="2"/>
        <v>47643994</v>
      </c>
      <c r="L28" s="120">
        <f>IF(SUM(G28)&gt;0,RANK(K28,$K$7:$K$34,0),"")</f>
        <v>22</v>
      </c>
      <c r="M28" s="120"/>
      <c r="N28" s="64"/>
      <c r="P28" s="827"/>
    </row>
    <row r="29" spans="1:16" ht="18.75" customHeight="1">
      <c r="A29" s="230">
        <v>54</v>
      </c>
      <c r="B29" s="407" t="s">
        <v>493</v>
      </c>
      <c r="C29" s="359" t="s">
        <v>707</v>
      </c>
      <c r="D29" s="231"/>
      <c r="E29" s="81">
        <v>324</v>
      </c>
      <c r="F29" s="54">
        <v>147</v>
      </c>
      <c r="G29" s="82">
        <f t="shared" si="0"/>
        <v>471</v>
      </c>
      <c r="H29" s="83">
        <v>7</v>
      </c>
      <c r="I29" s="84">
        <f t="shared" si="1"/>
        <v>23</v>
      </c>
      <c r="J29" s="246"/>
      <c r="K29" s="120">
        <f t="shared" si="2"/>
        <v>47246993</v>
      </c>
      <c r="L29" s="120">
        <f>IF(SUM(G29)&gt;0,RANK(K29,$K$7:$K$34,0),"")</f>
        <v>23</v>
      </c>
      <c r="M29" s="120"/>
      <c r="N29" s="64"/>
      <c r="P29" s="827"/>
    </row>
    <row r="30" spans="1:18" ht="18.75" customHeight="1">
      <c r="A30" s="227">
        <v>55</v>
      </c>
      <c r="B30" s="407" t="s">
        <v>519</v>
      </c>
      <c r="C30" s="362" t="s">
        <v>346</v>
      </c>
      <c r="D30" s="231"/>
      <c r="E30" s="81">
        <v>267</v>
      </c>
      <c r="F30" s="54">
        <v>98</v>
      </c>
      <c r="G30" s="82">
        <f t="shared" si="0"/>
        <v>365</v>
      </c>
      <c r="H30" s="83">
        <v>8</v>
      </c>
      <c r="I30" s="84">
        <f t="shared" si="1"/>
        <v>24</v>
      </c>
      <c r="J30" s="234"/>
      <c r="K30" s="120">
        <f t="shared" si="2"/>
        <v>36597992</v>
      </c>
      <c r="L30" s="120">
        <f>IF(SUM(G30)&gt;0,RANK(K30,$K$7:$K$34,0),"")</f>
        <v>24</v>
      </c>
      <c r="M30" s="120"/>
      <c r="N30" s="64"/>
      <c r="P30" s="827"/>
      <c r="R30" s="60"/>
    </row>
    <row r="31" spans="1:16" ht="18.75" customHeight="1">
      <c r="A31" s="227">
        <v>57</v>
      </c>
      <c r="B31" s="407" t="s">
        <v>434</v>
      </c>
      <c r="C31" s="359" t="s">
        <v>435</v>
      </c>
      <c r="D31" s="231"/>
      <c r="E31" s="635" t="s">
        <v>956</v>
      </c>
      <c r="F31" s="54"/>
      <c r="G31" s="82"/>
      <c r="H31" s="83"/>
      <c r="I31" s="84">
        <f t="shared" si="1"/>
      </c>
      <c r="J31" s="234"/>
      <c r="K31" s="120">
        <f t="shared" si="2"/>
      </c>
      <c r="L31" s="120">
        <f>IF(SUM(G31)&gt;0,RANK(K31,$K$7:$K$34,0),"")</f>
      </c>
      <c r="M31" s="120"/>
      <c r="N31" s="64"/>
      <c r="P31" s="827"/>
    </row>
    <row r="32" spans="1:16" ht="18.75" customHeight="1">
      <c r="A32" s="227">
        <v>59</v>
      </c>
      <c r="B32" s="831" t="s">
        <v>517</v>
      </c>
      <c r="C32" s="360" t="s">
        <v>487</v>
      </c>
      <c r="D32" s="231"/>
      <c r="E32" s="635" t="s">
        <v>956</v>
      </c>
      <c r="F32" s="54"/>
      <c r="G32" s="82"/>
      <c r="H32" s="83"/>
      <c r="I32" s="84">
        <f t="shared" si="1"/>
      </c>
      <c r="J32" s="246"/>
      <c r="K32" s="120">
        <f t="shared" si="2"/>
      </c>
      <c r="L32" s="120">
        <f>IF(SUM(G32)&gt;0,RANK(K32,$K$7:$K$34,0),"")</f>
      </c>
      <c r="M32" s="120"/>
      <c r="N32" s="64"/>
      <c r="P32" s="827"/>
    </row>
    <row r="33" spans="1:16" ht="18.75" customHeight="1">
      <c r="A33" s="811">
        <v>60</v>
      </c>
      <c r="B33" s="830" t="s">
        <v>433</v>
      </c>
      <c r="C33" s="819" t="s">
        <v>284</v>
      </c>
      <c r="D33" s="233"/>
      <c r="E33" s="832" t="s">
        <v>776</v>
      </c>
      <c r="F33" s="108"/>
      <c r="G33" s="833">
        <f>IF(SUM(E33,F33)&gt;0,SUM(E33,F33),"")</f>
      </c>
      <c r="H33" s="812"/>
      <c r="I33" s="813">
        <f t="shared" si="1"/>
      </c>
      <c r="J33" s="246"/>
      <c r="K33" s="120">
        <f t="shared" si="2"/>
      </c>
      <c r="L33" s="120">
        <f>IF(SUM(G33)&gt;0,RANK(K33,$K$7:$K$34,0),"")</f>
      </c>
      <c r="M33" s="120"/>
      <c r="N33" s="64"/>
      <c r="P33" s="646" t="s">
        <v>210</v>
      </c>
    </row>
    <row r="34" spans="1:14" ht="18.75" customHeight="1">
      <c r="A34" s="235">
        <v>41</v>
      </c>
      <c r="B34" s="810" t="s">
        <v>957</v>
      </c>
      <c r="C34" s="388" t="s">
        <v>177</v>
      </c>
      <c r="D34" s="306"/>
      <c r="E34" s="815" t="s">
        <v>668</v>
      </c>
      <c r="F34" s="162"/>
      <c r="G34" s="163">
        <f>IF(SUM(E34,F34)&gt;0,SUM(E34,F34),"")</f>
      </c>
      <c r="H34" s="434"/>
      <c r="I34" s="182">
        <f t="shared" si="1"/>
      </c>
      <c r="J34" s="246"/>
      <c r="K34" s="120">
        <f t="shared" si="2"/>
      </c>
      <c r="L34" s="120">
        <f>IF(SUM(G34)&gt;0,RANK(K34,$K$7:$K$34,0),"")</f>
      </c>
      <c r="M34" s="324"/>
      <c r="N34" s="64"/>
    </row>
    <row r="35" spans="1:10" ht="15" customHeight="1">
      <c r="A35" s="262"/>
      <c r="B35" s="275"/>
      <c r="C35" s="276"/>
      <c r="D35" s="263"/>
      <c r="E35" s="234"/>
      <c r="F35" s="246"/>
      <c r="G35" s="120"/>
      <c r="H35" s="120"/>
      <c r="I35" s="120"/>
      <c r="J35" s="64"/>
    </row>
    <row r="36" spans="1:10" ht="18.75" customHeight="1">
      <c r="A36" s="236" t="s">
        <v>212</v>
      </c>
      <c r="B36" s="275"/>
      <c r="C36" s="276"/>
      <c r="D36" s="263"/>
      <c r="E36" s="234"/>
      <c r="F36" s="246"/>
      <c r="G36" s="120"/>
      <c r="H36" s="120"/>
      <c r="I36" s="120"/>
      <c r="J36" s="64"/>
    </row>
    <row r="37" spans="2:10" ht="12.75" customHeight="1">
      <c r="B37" s="275"/>
      <c r="C37" s="276"/>
      <c r="D37" s="263"/>
      <c r="E37" s="234"/>
      <c r="F37" s="246"/>
      <c r="G37" s="120"/>
      <c r="H37" s="120"/>
      <c r="I37" s="120"/>
      <c r="J37" s="64"/>
    </row>
    <row r="38" spans="1:13" ht="15.75" customHeight="1">
      <c r="A38" s="105" t="s">
        <v>213</v>
      </c>
      <c r="E38" s="106"/>
      <c r="F38" s="106"/>
      <c r="G38" s="106"/>
      <c r="H38" s="106"/>
      <c r="J38" s="246"/>
      <c r="K38" s="246"/>
      <c r="L38" s="246"/>
      <c r="M38" s="246"/>
    </row>
    <row r="39" spans="1:13" ht="12.75" customHeight="1">
      <c r="A39" s="236"/>
      <c r="E39" s="106"/>
      <c r="F39" s="106"/>
      <c r="G39" s="106"/>
      <c r="H39" s="106"/>
      <c r="J39" s="246"/>
      <c r="K39" s="246"/>
      <c r="L39" s="246"/>
      <c r="M39" s="246"/>
    </row>
    <row r="40" spans="10:13" ht="12.75" customHeight="1">
      <c r="J40" s="246"/>
      <c r="K40" s="246"/>
      <c r="L40" s="246"/>
      <c r="M40" s="246"/>
    </row>
    <row r="41" spans="1:13" ht="15.75">
      <c r="A41" s="105"/>
      <c r="M41" s="246"/>
    </row>
    <row r="42" ht="12.75" customHeight="1">
      <c r="M42" s="246"/>
    </row>
    <row r="43" ht="12.75" customHeight="1">
      <c r="M43" s="246"/>
    </row>
    <row r="44" ht="12.75">
      <c r="M44" s="246"/>
    </row>
    <row r="45" ht="12.75" customHeight="1"/>
    <row r="46" ht="12.75" customHeight="1"/>
    <row r="47" ht="12.75" customHeight="1"/>
    <row r="48" ht="12.75" customHeight="1"/>
  </sheetData>
  <sheetProtection/>
  <mergeCells count="1">
    <mergeCell ref="A1:I1"/>
  </mergeCells>
  <conditionalFormatting sqref="J7:J22 E35:E37 I31:I34">
    <cfRule type="cellIs" priority="70" dxfId="1" operator="between" stopIfTrue="1">
      <formula>1</formula>
      <formula>8</formula>
    </cfRule>
    <cfRule type="cellIs" priority="71" dxfId="0" operator="greaterThanOrEqual" stopIfTrue="1">
      <formula>9</formula>
    </cfRule>
  </conditionalFormatting>
  <conditionalFormatting sqref="F34 H7:H34 E29:F33">
    <cfRule type="cellIs" priority="16" dxfId="10" operator="equal" stopIfTrue="1">
      <formula>""</formula>
    </cfRule>
  </conditionalFormatting>
  <conditionalFormatting sqref="G7:G34">
    <cfRule type="cellIs" priority="28" dxfId="0" operator="lessThan" stopIfTrue="1">
      <formula>500</formula>
    </cfRule>
    <cfRule type="cellIs" priority="29" dxfId="1" operator="between" stopIfTrue="1">
      <formula>501</formula>
      <formula>549</formula>
    </cfRule>
    <cfRule type="cellIs" priority="30" dxfId="2" operator="greaterThanOrEqual" stopIfTrue="1">
      <formula>550</formula>
    </cfRule>
  </conditionalFormatting>
  <conditionalFormatting sqref="I7:I30">
    <cfRule type="cellIs" priority="24" dxfId="1" operator="between" stopIfTrue="1">
      <formula>1</formula>
      <formula>9</formula>
    </cfRule>
    <cfRule type="cellIs" priority="25" dxfId="0" operator="greaterThanOrEqual" stopIfTrue="1">
      <formula>10</formula>
    </cfRule>
  </conditionalFormatting>
  <conditionalFormatting sqref="F27:F34">
    <cfRule type="cellIs" priority="21" dxfId="0" operator="lessThan" stopIfTrue="1">
      <formula>140</formula>
    </cfRule>
    <cfRule type="cellIs" priority="22" dxfId="1" operator="between" stopIfTrue="1">
      <formula>140</formula>
      <formula>199</formula>
    </cfRule>
    <cfRule type="cellIs" priority="23" dxfId="2" operator="greaterThanOrEqual" stopIfTrue="1">
      <formula>200</formula>
    </cfRule>
  </conditionalFormatting>
  <conditionalFormatting sqref="E16:E20 E10:E14 E22:E23 E28:E29 E7:E8">
    <cfRule type="cellIs" priority="10" dxfId="0" operator="lessThan" stopIfTrue="1">
      <formula>360</formula>
    </cfRule>
    <cfRule type="cellIs" priority="11" dxfId="12" operator="between" stopIfTrue="1">
      <formula>360</formula>
      <formula>399</formula>
    </cfRule>
    <cfRule type="cellIs" priority="12" dxfId="11" operator="greaterThanOrEqual" stopIfTrue="1">
      <formula>400</formula>
    </cfRule>
  </conditionalFormatting>
  <conditionalFormatting sqref="F7:F25">
    <cfRule type="cellIs" priority="13" dxfId="0" operator="lessThan" stopIfTrue="1">
      <formula>140</formula>
    </cfRule>
    <cfRule type="cellIs" priority="14" dxfId="1" operator="between" stopIfTrue="1">
      <formula>140</formula>
      <formula>199</formula>
    </cfRule>
    <cfRule type="cellIs" priority="15" dxfId="2" operator="greaterThanOrEqual" stopIfTrue="1">
      <formula>200</formula>
    </cfRule>
  </conditionalFormatting>
  <conditionalFormatting sqref="E16:F20 F15 E10:F14 E22:F23 F9 F21 E28 F24:F25 E7:F8 F27:F28">
    <cfRule type="cellIs" priority="9" dxfId="10" operator="equal" stopIfTrue="1">
      <formula>""</formula>
    </cfRule>
  </conditionalFormatting>
  <conditionalFormatting sqref="E26">
    <cfRule type="cellIs" priority="2" dxfId="0" operator="lessThan" stopIfTrue="1">
      <formula>360</formula>
    </cfRule>
    <cfRule type="cellIs" priority="3" dxfId="12" operator="between" stopIfTrue="1">
      <formula>360</formula>
      <formula>399</formula>
    </cfRule>
    <cfRule type="cellIs" priority="4" dxfId="11" operator="greaterThanOrEqual" stopIfTrue="1">
      <formula>400</formula>
    </cfRule>
  </conditionalFormatting>
  <conditionalFormatting sqref="F26">
    <cfRule type="cellIs" priority="5" dxfId="0" operator="lessThan" stopIfTrue="1">
      <formula>140</formula>
    </cfRule>
    <cfRule type="cellIs" priority="6" dxfId="1" operator="between" stopIfTrue="1">
      <formula>140</formula>
      <formula>199</formula>
    </cfRule>
    <cfRule type="cellIs" priority="7" dxfId="2" operator="greaterThanOrEqual" stopIfTrue="1">
      <formula>200</formula>
    </cfRule>
  </conditionalFormatting>
  <conditionalFormatting sqref="E26:F26">
    <cfRule type="cellIs" priority="1" dxfId="10" operator="equal" stopIfTrue="1">
      <formula>""</formula>
    </cfRule>
  </conditionalFormatting>
  <dataValidations count="1">
    <dataValidation type="list" allowBlank="1" showInputMessage="1" showErrorMessage="1" sqref="B32 B15">
      <formula1>VLMänner</formula1>
    </dataValidation>
  </dataValidations>
  <printOptions horizontalCentered="1"/>
  <pageMargins left="0.7086614173228347" right="0.7086614173228347" top="0.3937007874015748" bottom="0.196850393700787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PageLayoutView="50" workbookViewId="0" topLeftCell="A11">
      <selection activeCell="J20" sqref="J20"/>
    </sheetView>
  </sheetViews>
  <sheetFormatPr defaultColWidth="11.421875" defaultRowHeight="12.75"/>
  <cols>
    <col min="1" max="1" width="23.7109375" style="207" customWidth="1"/>
    <col min="2" max="5" width="6.421875" style="207" customWidth="1"/>
    <col min="6" max="8" width="4.140625" style="207" customWidth="1"/>
    <col min="9" max="9" width="6.8515625" style="207" customWidth="1"/>
    <col min="10" max="10" width="23.7109375" style="207" customWidth="1"/>
    <col min="11" max="14" width="6.421875" style="207" customWidth="1"/>
    <col min="15" max="15" width="4.140625" style="207" customWidth="1"/>
    <col min="16" max="16" width="4.7109375" style="207" customWidth="1"/>
    <col min="17" max="17" width="4.140625" style="192" customWidth="1"/>
    <col min="18" max="18" width="11.421875" style="207" customWidth="1"/>
    <col min="19" max="26" width="5.7109375" style="207" hidden="1" customWidth="1"/>
    <col min="27" max="16384" width="11.421875" style="207" customWidth="1"/>
  </cols>
  <sheetData>
    <row r="1" spans="1:25" ht="35.25" customHeight="1">
      <c r="A1" s="238" t="s">
        <v>240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238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"/>
      <c r="S2" s="2"/>
      <c r="T2" s="2"/>
      <c r="U2" s="2"/>
      <c r="V2" s="2"/>
      <c r="W2" s="2"/>
      <c r="X2" s="2"/>
      <c r="Y2" s="2"/>
    </row>
    <row r="3" spans="1:25" s="376" customFormat="1" ht="18.75" customHeight="1">
      <c r="A3" s="896" t="s">
        <v>215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375"/>
      <c r="S3" s="375"/>
      <c r="T3" s="375"/>
      <c r="U3" s="375"/>
      <c r="V3" s="375"/>
      <c r="W3" s="375"/>
      <c r="X3" s="375"/>
      <c r="Y3" s="375"/>
    </row>
    <row r="4" spans="1:12" ht="15">
      <c r="A4" s="880" t="s">
        <v>53</v>
      </c>
      <c r="B4" s="880"/>
      <c r="C4" s="880"/>
      <c r="D4" s="880"/>
      <c r="E4" s="880"/>
      <c r="F4" s="880"/>
      <c r="G4" s="880"/>
      <c r="H4" s="880"/>
      <c r="I4" s="880"/>
      <c r="J4" s="880"/>
      <c r="K4" s="880"/>
      <c r="L4" s="880"/>
    </row>
    <row r="5" spans="1:16" ht="14.25">
      <c r="A5" s="199" t="s">
        <v>31</v>
      </c>
      <c r="B5" s="200" t="s">
        <v>32</v>
      </c>
      <c r="C5" s="200" t="s">
        <v>33</v>
      </c>
      <c r="D5" s="200" t="s">
        <v>34</v>
      </c>
      <c r="E5" s="200" t="s">
        <v>35</v>
      </c>
      <c r="F5" s="201" t="s">
        <v>36</v>
      </c>
      <c r="G5" s="192"/>
      <c r="H5" s="205" t="s">
        <v>37</v>
      </c>
      <c r="I5" s="205"/>
      <c r="K5" s="192"/>
      <c r="L5" s="192"/>
      <c r="M5" s="192"/>
      <c r="N5" s="192"/>
      <c r="O5" s="192"/>
      <c r="P5" s="192"/>
    </row>
    <row r="6" spans="1:16" ht="15" customHeight="1">
      <c r="A6" s="50" t="s">
        <v>359</v>
      </c>
      <c r="B6" s="51">
        <v>97</v>
      </c>
      <c r="C6" s="52">
        <f>E6-B6</f>
        <v>53</v>
      </c>
      <c r="D6" s="51">
        <v>1</v>
      </c>
      <c r="E6" s="51">
        <v>150</v>
      </c>
      <c r="F6" s="121">
        <f>IF(E6&gt;E11,1,IF(E6&lt;E11,0,0.5))</f>
        <v>1</v>
      </c>
      <c r="G6" s="891">
        <f>SUM(F6:F9)</f>
        <v>2</v>
      </c>
      <c r="H6" s="889">
        <v>0</v>
      </c>
      <c r="I6" s="361"/>
      <c r="J6" s="203"/>
      <c r="K6" s="192"/>
      <c r="L6" s="192"/>
      <c r="M6" s="192"/>
      <c r="N6" s="192"/>
      <c r="O6" s="192"/>
      <c r="P6" s="192"/>
    </row>
    <row r="7" spans="1:16" ht="15" customHeight="1">
      <c r="A7" s="204" t="str">
        <f>IF(ISERROR(INDEX('U23m'!$C$7:$C$33,MATCH(Fin_U23m!A6,VLJunioren,0))),"",INDEX('U23m'!$C$7:$C$33,MATCH(Fin_U23m!A6,VLJunioren,0)))</f>
        <v>Bautzener Kegelverein</v>
      </c>
      <c r="B7" s="51">
        <v>80</v>
      </c>
      <c r="C7" s="52">
        <f>E7-B7</f>
        <v>58</v>
      </c>
      <c r="D7" s="51">
        <v>0</v>
      </c>
      <c r="E7" s="51">
        <v>138</v>
      </c>
      <c r="F7" s="121">
        <f>IF(E7&gt;E12,1,IF(E7&lt;E12,0,0.5))</f>
        <v>0</v>
      </c>
      <c r="G7" s="883"/>
      <c r="H7" s="898"/>
      <c r="I7" s="363"/>
      <c r="J7" s="203"/>
      <c r="K7" s="192"/>
      <c r="L7" s="192"/>
      <c r="M7" s="192"/>
      <c r="N7" s="192"/>
      <c r="O7" s="192"/>
      <c r="P7" s="192"/>
    </row>
    <row r="8" spans="1:16" ht="15" customHeight="1">
      <c r="A8" s="886">
        <f>SUM(E6:E9)</f>
        <v>609</v>
      </c>
      <c r="B8" s="51">
        <v>84</v>
      </c>
      <c r="C8" s="52">
        <f>E8-B8</f>
        <v>78</v>
      </c>
      <c r="D8" s="51">
        <v>1</v>
      </c>
      <c r="E8" s="51">
        <v>162</v>
      </c>
      <c r="F8" s="121">
        <f>IF(E8&gt;E13,1,IF(E8&lt;E13,0,0.5))</f>
        <v>1</v>
      </c>
      <c r="G8" s="883"/>
      <c r="H8" s="898"/>
      <c r="I8" s="363"/>
      <c r="J8" s="203"/>
      <c r="K8" s="192"/>
      <c r="L8" s="192"/>
      <c r="M8" s="192"/>
      <c r="N8" s="192"/>
      <c r="O8" s="192"/>
      <c r="P8" s="192"/>
    </row>
    <row r="9" spans="1:16" ht="15" customHeight="1">
      <c r="A9" s="887"/>
      <c r="B9" s="51">
        <v>97</v>
      </c>
      <c r="C9" s="52">
        <f>E9-B9</f>
        <v>62</v>
      </c>
      <c r="D9" s="51">
        <v>0</v>
      </c>
      <c r="E9" s="51">
        <v>159</v>
      </c>
      <c r="F9" s="121">
        <f>IF(E9&gt;E14,1,IF(E9&lt;E14,0,0.5))</f>
        <v>0</v>
      </c>
      <c r="G9" s="883"/>
      <c r="H9" s="899"/>
      <c r="I9" s="363"/>
      <c r="J9" s="203"/>
      <c r="K9" s="192"/>
      <c r="L9" s="192"/>
      <c r="M9" s="192"/>
      <c r="N9" s="192"/>
      <c r="O9" s="192"/>
      <c r="P9" s="192"/>
    </row>
    <row r="10" spans="1:16" ht="15" customHeight="1">
      <c r="A10" s="900" t="s">
        <v>117</v>
      </c>
      <c r="B10" s="901"/>
      <c r="C10" s="901"/>
      <c r="D10" s="901"/>
      <c r="E10" s="901"/>
      <c r="F10" s="901"/>
      <c r="G10" s="901"/>
      <c r="H10" s="902"/>
      <c r="I10" s="364"/>
      <c r="J10" s="203"/>
      <c r="K10" s="192"/>
      <c r="L10" s="192"/>
      <c r="M10" s="192"/>
      <c r="N10" s="192"/>
      <c r="O10" s="192"/>
      <c r="P10" s="192"/>
    </row>
    <row r="11" spans="1:17" ht="15" customHeight="1">
      <c r="A11" s="50" t="str">
        <f>'U23m'!B15</f>
        <v>Artur Paulo</v>
      </c>
      <c r="B11" s="51">
        <v>82</v>
      </c>
      <c r="C11" s="52">
        <f>E11-B11</f>
        <v>51</v>
      </c>
      <c r="D11" s="51">
        <v>1</v>
      </c>
      <c r="E11" s="51">
        <v>133</v>
      </c>
      <c r="F11" s="121">
        <f>IF(E11&gt;E6,1,IF(E11&lt;E6,0,0.5))</f>
        <v>0</v>
      </c>
      <c r="G11" s="891">
        <f>SUM(F11:F14)</f>
        <v>2</v>
      </c>
      <c r="H11" s="889">
        <v>0</v>
      </c>
      <c r="I11" s="363"/>
      <c r="J11" s="903" t="s">
        <v>103</v>
      </c>
      <c r="K11" s="903"/>
      <c r="L11" s="903"/>
      <c r="M11" s="903"/>
      <c r="N11" s="903"/>
      <c r="O11" s="903"/>
      <c r="P11" s="903"/>
      <c r="Q11" s="903"/>
    </row>
    <row r="12" spans="1:17" ht="15" customHeight="1">
      <c r="A12" s="204" t="str">
        <f>'U23m'!C15</f>
        <v>SSV Stahl Rietschen</v>
      </c>
      <c r="B12" s="51">
        <v>103</v>
      </c>
      <c r="C12" s="52">
        <f>E12-B12</f>
        <v>53</v>
      </c>
      <c r="D12" s="51">
        <v>0</v>
      </c>
      <c r="E12" s="51">
        <v>156</v>
      </c>
      <c r="F12" s="121">
        <f>IF(E12&gt;E7,1,IF(E12&lt;E7,0,0.5))</f>
        <v>1</v>
      </c>
      <c r="G12" s="883"/>
      <c r="H12" s="898"/>
      <c r="I12" s="365"/>
      <c r="J12" s="903"/>
      <c r="K12" s="903"/>
      <c r="L12" s="903"/>
      <c r="M12" s="903"/>
      <c r="N12" s="903"/>
      <c r="O12" s="903"/>
      <c r="P12" s="903"/>
      <c r="Q12" s="903"/>
    </row>
    <row r="13" spans="1:17" ht="15" customHeight="1">
      <c r="A13" s="886">
        <f>SUM(E11:E14)</f>
        <v>590</v>
      </c>
      <c r="B13" s="51">
        <v>83</v>
      </c>
      <c r="C13" s="52">
        <f>E13-B13</f>
        <v>51</v>
      </c>
      <c r="D13" s="51">
        <v>0</v>
      </c>
      <c r="E13" s="51">
        <v>134</v>
      </c>
      <c r="F13" s="121">
        <f>IF(E13&gt;E8,1,IF(E13&lt;E8,0,0.5))</f>
        <v>0</v>
      </c>
      <c r="G13" s="883"/>
      <c r="H13" s="898"/>
      <c r="I13" s="365"/>
      <c r="J13" s="199"/>
      <c r="K13" s="199"/>
      <c r="L13" s="199"/>
      <c r="M13" s="199"/>
      <c r="N13" s="199"/>
      <c r="O13" s="199"/>
      <c r="P13" s="199"/>
      <c r="Q13" s="199"/>
    </row>
    <row r="14" spans="1:26" ht="15" customHeight="1">
      <c r="A14" s="887"/>
      <c r="B14" s="51">
        <v>92</v>
      </c>
      <c r="C14" s="52">
        <f>E14-B14</f>
        <v>75</v>
      </c>
      <c r="D14" s="51">
        <v>0</v>
      </c>
      <c r="E14" s="51">
        <v>167</v>
      </c>
      <c r="F14" s="121">
        <f>IF(E14&gt;E9,1,IF(E14&lt;E9,0,0.5))</f>
        <v>1</v>
      </c>
      <c r="G14" s="883"/>
      <c r="H14" s="899"/>
      <c r="I14" s="365"/>
      <c r="J14" s="239" t="s">
        <v>31</v>
      </c>
      <c r="K14" s="240" t="s">
        <v>32</v>
      </c>
      <c r="L14" s="240" t="s">
        <v>33</v>
      </c>
      <c r="M14" s="240" t="s">
        <v>34</v>
      </c>
      <c r="N14" s="240" t="s">
        <v>35</v>
      </c>
      <c r="O14" s="241" t="s">
        <v>36</v>
      </c>
      <c r="P14" s="239"/>
      <c r="Q14" s="242" t="s">
        <v>37</v>
      </c>
      <c r="S14" s="207" t="s">
        <v>98</v>
      </c>
      <c r="T14" s="207" t="s">
        <v>98</v>
      </c>
      <c r="U14" s="207" t="s">
        <v>98</v>
      </c>
      <c r="V14" s="207" t="s">
        <v>98</v>
      </c>
      <c r="W14" s="207" t="s">
        <v>36</v>
      </c>
      <c r="X14" s="207" t="s">
        <v>36</v>
      </c>
      <c r="Y14" s="207" t="s">
        <v>36</v>
      </c>
      <c r="Z14" s="207" t="s">
        <v>36</v>
      </c>
    </row>
    <row r="15" spans="1:26" ht="15" customHeight="1">
      <c r="A15" s="192"/>
      <c r="B15" s="196"/>
      <c r="C15" s="196"/>
      <c r="D15" s="196"/>
      <c r="E15" s="196"/>
      <c r="F15" s="197"/>
      <c r="G15" s="192"/>
      <c r="H15" s="192"/>
      <c r="I15" s="366"/>
      <c r="J15" s="50" t="s">
        <v>359</v>
      </c>
      <c r="K15" s="51">
        <v>81</v>
      </c>
      <c r="L15" s="52">
        <f aca="true" t="shared" si="0" ref="L15:L30">N15-K15</f>
        <v>43</v>
      </c>
      <c r="M15" s="51">
        <v>1</v>
      </c>
      <c r="N15" s="51">
        <v>124</v>
      </c>
      <c r="O15" s="121">
        <f>W15</f>
        <v>1</v>
      </c>
      <c r="P15" s="891">
        <f>SUM(O15:O18)</f>
        <v>6.5</v>
      </c>
      <c r="Q15" s="885"/>
      <c r="R15" s="363"/>
      <c r="S15" s="207">
        <f aca="true" t="shared" si="1" ref="S15:S30">N15</f>
        <v>124</v>
      </c>
      <c r="T15" s="207">
        <f>N19</f>
        <v>136</v>
      </c>
      <c r="U15" s="207">
        <f>N23</f>
        <v>126</v>
      </c>
      <c r="V15" s="207">
        <f>N27</f>
        <v>151</v>
      </c>
      <c r="W15" s="207">
        <f>IF(S15="","",5-_xlfn.RANK.AVG(S15,$S15:$V15,0))</f>
        <v>1</v>
      </c>
      <c r="X15" s="207">
        <f aca="true" t="shared" si="2" ref="X15:Z18">IF(T15="","",5-_xlfn.RANK.AVG(T15,$S15:$V15,0))</f>
        <v>3</v>
      </c>
      <c r="Y15" s="207">
        <f t="shared" si="2"/>
        <v>2</v>
      </c>
      <c r="Z15" s="207">
        <f t="shared" si="2"/>
        <v>4</v>
      </c>
    </row>
    <row r="16" spans="1:26" ht="15" customHeight="1">
      <c r="A16" s="50" t="s">
        <v>491</v>
      </c>
      <c r="B16" s="51">
        <v>89</v>
      </c>
      <c r="C16" s="52">
        <f>E16-B16</f>
        <v>45</v>
      </c>
      <c r="D16" s="51">
        <v>4</v>
      </c>
      <c r="E16" s="51">
        <v>134</v>
      </c>
      <c r="F16" s="121">
        <f>IF(E16&gt;E21,1,IF(E16&lt;E21,0,0.5))</f>
        <v>1</v>
      </c>
      <c r="G16" s="891">
        <f>SUM(F16:F19)</f>
        <v>2</v>
      </c>
      <c r="H16" s="889"/>
      <c r="I16" s="244"/>
      <c r="J16" s="204" t="str">
        <f>IF(ISERROR(INDEX('U23m'!$C$7:$C$33,MATCH(Fin_U23m!J15,VLJunioren,0))),"",INDEX('U23m'!$C$7:$C$33,MATCH(Fin_U23m!J15,VLJunioren,0)))</f>
        <v>Bautzener Kegelverein</v>
      </c>
      <c r="K16" s="51">
        <v>100</v>
      </c>
      <c r="L16" s="52">
        <f t="shared" si="0"/>
        <v>36</v>
      </c>
      <c r="M16" s="51">
        <v>1</v>
      </c>
      <c r="N16" s="51">
        <v>136</v>
      </c>
      <c r="O16" s="121">
        <f>W16</f>
        <v>2</v>
      </c>
      <c r="P16" s="883"/>
      <c r="Q16" s="885"/>
      <c r="R16" s="855" t="s">
        <v>963</v>
      </c>
      <c r="S16" s="207">
        <f t="shared" si="1"/>
        <v>136</v>
      </c>
      <c r="T16" s="207">
        <f>N20</f>
        <v>137</v>
      </c>
      <c r="U16" s="207">
        <f>N24</f>
        <v>156</v>
      </c>
      <c r="V16" s="207">
        <f>N28</f>
        <v>132</v>
      </c>
      <c r="W16" s="207">
        <f>IF(S16="","",5-_xlfn.RANK.AVG(S16,$S16:$V16,0))</f>
        <v>2</v>
      </c>
      <c r="X16" s="207">
        <f t="shared" si="2"/>
        <v>3</v>
      </c>
      <c r="Y16" s="207">
        <f t="shared" si="2"/>
        <v>4</v>
      </c>
      <c r="Z16" s="207">
        <f t="shared" si="2"/>
        <v>1</v>
      </c>
    </row>
    <row r="17" spans="1:26" ht="15" customHeight="1">
      <c r="A17" s="204" t="str">
        <f>IF(ISERROR(INDEX('U23m'!$C$7:$C$33,MATCH(Fin_U23m!A16,VLJunioren,0))),"",INDEX('U23m'!$C$7:$C$33,MATCH(Fin_U23m!A16,VLJunioren,0)))</f>
        <v>TSV 1862 Radeburg</v>
      </c>
      <c r="B17" s="51">
        <v>96</v>
      </c>
      <c r="C17" s="52">
        <f>E17-B17</f>
        <v>44</v>
      </c>
      <c r="D17" s="51">
        <v>0</v>
      </c>
      <c r="E17" s="51">
        <v>140</v>
      </c>
      <c r="F17" s="121">
        <f>IF(E17&gt;E22,1,IF(E17&lt;E22,0,0.5))</f>
        <v>1</v>
      </c>
      <c r="G17" s="883"/>
      <c r="H17" s="898"/>
      <c r="I17" s="367"/>
      <c r="J17" s="886">
        <f>SUM(N15:N18)</f>
        <v>544</v>
      </c>
      <c r="K17" s="51">
        <v>90</v>
      </c>
      <c r="L17" s="52">
        <f t="shared" si="0"/>
        <v>42</v>
      </c>
      <c r="M17" s="51">
        <v>0</v>
      </c>
      <c r="N17" s="51">
        <v>132</v>
      </c>
      <c r="O17" s="121">
        <f>W17</f>
        <v>1</v>
      </c>
      <c r="P17" s="883"/>
      <c r="Q17" s="885"/>
      <c r="R17" s="855"/>
      <c r="S17" s="207">
        <f t="shared" si="1"/>
        <v>132</v>
      </c>
      <c r="T17" s="207">
        <f>N21</f>
        <v>139</v>
      </c>
      <c r="U17" s="207">
        <f>N25</f>
        <v>146</v>
      </c>
      <c r="V17" s="207">
        <f>N29</f>
        <v>148</v>
      </c>
      <c r="W17" s="207">
        <f>IF(S17="","",5-_xlfn.RANK.AVG(S17,$S17:$V17,0))</f>
        <v>1</v>
      </c>
      <c r="X17" s="207">
        <f t="shared" si="2"/>
        <v>2</v>
      </c>
      <c r="Y17" s="207">
        <f t="shared" si="2"/>
        <v>3</v>
      </c>
      <c r="Z17" s="207">
        <f t="shared" si="2"/>
        <v>4</v>
      </c>
    </row>
    <row r="18" spans="1:26" ht="15" customHeight="1" thickBot="1">
      <c r="A18" s="886">
        <f>SUM(E16:E19)</f>
        <v>528</v>
      </c>
      <c r="B18" s="51">
        <v>95</v>
      </c>
      <c r="C18" s="52">
        <f>E18-B18</f>
        <v>34</v>
      </c>
      <c r="D18" s="51">
        <v>1</v>
      </c>
      <c r="E18" s="51">
        <v>129</v>
      </c>
      <c r="F18" s="121">
        <f>IF(E18&gt;E23,1,IF(E18&lt;E23,0,0.5))</f>
        <v>0</v>
      </c>
      <c r="G18" s="883"/>
      <c r="H18" s="898"/>
      <c r="I18" s="367"/>
      <c r="J18" s="890"/>
      <c r="K18" s="51">
        <v>98</v>
      </c>
      <c r="L18" s="52">
        <f t="shared" si="0"/>
        <v>54</v>
      </c>
      <c r="M18" s="51">
        <v>3</v>
      </c>
      <c r="N18" s="51">
        <v>152</v>
      </c>
      <c r="O18" s="121">
        <f>W18</f>
        <v>2.5</v>
      </c>
      <c r="P18" s="888"/>
      <c r="Q18" s="889"/>
      <c r="R18" s="855"/>
      <c r="S18" s="207">
        <f t="shared" si="1"/>
        <v>152</v>
      </c>
      <c r="T18" s="207">
        <f>N22</f>
        <v>156</v>
      </c>
      <c r="U18" s="207">
        <f>N26</f>
        <v>140</v>
      </c>
      <c r="V18" s="207">
        <f>N30</f>
        <v>152</v>
      </c>
      <c r="W18" s="207">
        <f>IF(S18="","",5-_xlfn.RANK.AVG(S18,$S18:$V18,0))</f>
        <v>2.5</v>
      </c>
      <c r="X18" s="207">
        <f t="shared" si="2"/>
        <v>4</v>
      </c>
      <c r="Y18" s="207">
        <f t="shared" si="2"/>
        <v>1</v>
      </c>
      <c r="Z18" s="207">
        <f t="shared" si="2"/>
        <v>2.5</v>
      </c>
    </row>
    <row r="19" spans="1:19" ht="15" customHeight="1">
      <c r="A19" s="887"/>
      <c r="B19" s="51">
        <v>98</v>
      </c>
      <c r="C19" s="52">
        <f>E19-B19</f>
        <v>27</v>
      </c>
      <c r="D19" s="51">
        <v>3</v>
      </c>
      <c r="E19" s="51">
        <v>125</v>
      </c>
      <c r="F19" s="121">
        <f>IF(E19&gt;E24,1,IF(E19&lt;E24,0,0.5))</f>
        <v>0</v>
      </c>
      <c r="G19" s="883"/>
      <c r="H19" s="899"/>
      <c r="I19" s="367"/>
      <c r="J19" s="50" t="s">
        <v>424</v>
      </c>
      <c r="K19" s="51">
        <v>94</v>
      </c>
      <c r="L19" s="52">
        <f t="shared" si="0"/>
        <v>42</v>
      </c>
      <c r="M19" s="51">
        <v>0</v>
      </c>
      <c r="N19" s="51">
        <v>136</v>
      </c>
      <c r="O19" s="190">
        <f>X15</f>
        <v>3</v>
      </c>
      <c r="P19" s="882">
        <f>SUM(O19:O22)</f>
        <v>12</v>
      </c>
      <c r="Q19" s="884"/>
      <c r="R19" s="855"/>
      <c r="S19" s="207">
        <f t="shared" si="1"/>
        <v>136</v>
      </c>
    </row>
    <row r="20" spans="1:19" ht="15" customHeight="1">
      <c r="A20" s="900" t="s">
        <v>118</v>
      </c>
      <c r="B20" s="901"/>
      <c r="C20" s="901"/>
      <c r="D20" s="901"/>
      <c r="E20" s="901"/>
      <c r="F20" s="901"/>
      <c r="G20" s="901"/>
      <c r="H20" s="902"/>
      <c r="I20" s="364"/>
      <c r="J20" s="204" t="str">
        <f>IF(ISERROR(INDEX('U23m'!$C$7:$C$33,MATCH(Fin_U23m!J19,VLJunioren,0))),"",INDEX('U23m'!$C$7:$C$33,MATCH(Fin_U23m!J19,VLJunioren,0)))</f>
        <v>SG Lückersdorf-Gelenau</v>
      </c>
      <c r="K20" s="51">
        <v>83</v>
      </c>
      <c r="L20" s="52">
        <f t="shared" si="0"/>
        <v>54</v>
      </c>
      <c r="M20" s="51">
        <v>0</v>
      </c>
      <c r="N20" s="51">
        <v>137</v>
      </c>
      <c r="O20" s="121">
        <f>X16</f>
        <v>3</v>
      </c>
      <c r="P20" s="883"/>
      <c r="Q20" s="885"/>
      <c r="R20" s="856" t="s">
        <v>960</v>
      </c>
      <c r="S20" s="207">
        <f t="shared" si="1"/>
        <v>137</v>
      </c>
    </row>
    <row r="21" spans="1:19" ht="15" customHeight="1">
      <c r="A21" s="50" t="s">
        <v>424</v>
      </c>
      <c r="B21" s="51">
        <v>86</v>
      </c>
      <c r="C21" s="52">
        <f>E21-B21</f>
        <v>45</v>
      </c>
      <c r="D21" s="51">
        <v>1</v>
      </c>
      <c r="E21" s="51">
        <v>131</v>
      </c>
      <c r="F21" s="121">
        <f>IF(E21&gt;E16,1,IF(E21&lt;E16,0,0.5))</f>
        <v>0</v>
      </c>
      <c r="G21" s="891">
        <f>SUM(F21:F24)</f>
        <v>2</v>
      </c>
      <c r="H21" s="889"/>
      <c r="I21" s="368"/>
      <c r="J21" s="886">
        <f>SUM(N19:N22)</f>
        <v>568</v>
      </c>
      <c r="K21" s="51">
        <v>95</v>
      </c>
      <c r="L21" s="52">
        <f t="shared" si="0"/>
        <v>44</v>
      </c>
      <c r="M21" s="51">
        <v>0</v>
      </c>
      <c r="N21" s="51">
        <v>139</v>
      </c>
      <c r="O21" s="121">
        <f>X17</f>
        <v>2</v>
      </c>
      <c r="P21" s="883"/>
      <c r="Q21" s="885"/>
      <c r="R21" s="856"/>
      <c r="S21" s="207">
        <f t="shared" si="1"/>
        <v>139</v>
      </c>
    </row>
    <row r="22" spans="1:19" ht="15" customHeight="1" thickBot="1">
      <c r="A22" s="204" t="str">
        <f>IF(ISERROR(INDEX('U23m'!$C$7:$C$33,MATCH(Fin_U23m!A21,VLJunioren,0))),"",INDEX('U23m'!$C$7:$C$33,MATCH(Fin_U23m!A21,VLJunioren,0)))</f>
        <v>SG Lückersdorf-Gelenau</v>
      </c>
      <c r="B22" s="51">
        <v>90</v>
      </c>
      <c r="C22" s="52">
        <f>E22-B22</f>
        <v>36</v>
      </c>
      <c r="D22" s="51">
        <v>2</v>
      </c>
      <c r="E22" s="51">
        <v>126</v>
      </c>
      <c r="F22" s="121">
        <f>IF(E22&gt;E17,1,IF(E22&lt;E17,0,0.5))</f>
        <v>0</v>
      </c>
      <c r="G22" s="883"/>
      <c r="H22" s="898"/>
      <c r="I22" s="363"/>
      <c r="J22" s="890"/>
      <c r="K22" s="51">
        <v>102</v>
      </c>
      <c r="L22" s="52">
        <f t="shared" si="0"/>
        <v>54</v>
      </c>
      <c r="M22" s="51">
        <v>0</v>
      </c>
      <c r="N22" s="51">
        <v>156</v>
      </c>
      <c r="O22" s="191">
        <f>X18</f>
        <v>4</v>
      </c>
      <c r="P22" s="888"/>
      <c r="Q22" s="889"/>
      <c r="R22" s="856"/>
      <c r="S22" s="207">
        <f t="shared" si="1"/>
        <v>156</v>
      </c>
    </row>
    <row r="23" spans="1:19" ht="15" customHeight="1">
      <c r="A23" s="886">
        <f>SUM(E21:E24)</f>
        <v>533</v>
      </c>
      <c r="B23" s="51">
        <v>94</v>
      </c>
      <c r="C23" s="52">
        <f>E23-B23</f>
        <v>44</v>
      </c>
      <c r="D23" s="51">
        <v>0</v>
      </c>
      <c r="E23" s="51">
        <v>138</v>
      </c>
      <c r="F23" s="121">
        <f>IF(E23&gt;E18,1,IF(E23&lt;E18,0,0.5))</f>
        <v>1</v>
      </c>
      <c r="G23" s="883"/>
      <c r="H23" s="898"/>
      <c r="I23" s="363"/>
      <c r="J23" s="50" t="s">
        <v>518</v>
      </c>
      <c r="K23" s="51">
        <v>84</v>
      </c>
      <c r="L23" s="52">
        <f t="shared" si="0"/>
        <v>42</v>
      </c>
      <c r="M23" s="51">
        <v>3</v>
      </c>
      <c r="N23" s="51">
        <v>126</v>
      </c>
      <c r="O23" s="190">
        <f>Y15</f>
        <v>2</v>
      </c>
      <c r="P23" s="882">
        <f>SUM(O23:O26)</f>
        <v>10</v>
      </c>
      <c r="Q23" s="884"/>
      <c r="R23" s="856"/>
      <c r="S23" s="207">
        <f t="shared" si="1"/>
        <v>126</v>
      </c>
    </row>
    <row r="24" spans="1:19" ht="15" customHeight="1">
      <c r="A24" s="887"/>
      <c r="B24" s="51">
        <v>86</v>
      </c>
      <c r="C24" s="52">
        <f>E24-B24</f>
        <v>52</v>
      </c>
      <c r="D24" s="51">
        <v>0</v>
      </c>
      <c r="E24" s="51">
        <v>138</v>
      </c>
      <c r="F24" s="121">
        <f>IF(E24&gt;E19,1,IF(E24&lt;E19,0,0.5))</f>
        <v>1</v>
      </c>
      <c r="G24" s="883"/>
      <c r="H24" s="899"/>
      <c r="I24" s="363"/>
      <c r="J24" s="267" t="str">
        <f>IF(ISERROR(INDEX('U23m'!$C$7:$C$33,MATCH(Fin_U23m!J23,VLJunioren,0))),"",INDEX('U23m'!$C$7:$C$33,MATCH(Fin_U23m!J23,VLJunioren,0)))</f>
        <v>Baruther SV 90</v>
      </c>
      <c r="K24" s="51">
        <v>97</v>
      </c>
      <c r="L24" s="52">
        <f t="shared" si="0"/>
        <v>59</v>
      </c>
      <c r="M24" s="51">
        <v>1</v>
      </c>
      <c r="N24" s="51">
        <v>156</v>
      </c>
      <c r="O24" s="121">
        <f>Y16</f>
        <v>4</v>
      </c>
      <c r="P24" s="883"/>
      <c r="Q24" s="885"/>
      <c r="R24" s="856" t="s">
        <v>962</v>
      </c>
      <c r="S24" s="207">
        <f t="shared" si="1"/>
        <v>156</v>
      </c>
    </row>
    <row r="25" spans="1:19" ht="15" customHeight="1">
      <c r="A25" s="192"/>
      <c r="B25" s="196"/>
      <c r="C25" s="196"/>
      <c r="D25" s="196"/>
      <c r="E25" s="196"/>
      <c r="F25" s="197"/>
      <c r="G25" s="192"/>
      <c r="H25" s="192"/>
      <c r="I25" s="366"/>
      <c r="J25" s="886">
        <f>SUM(N23:N26)</f>
        <v>568</v>
      </c>
      <c r="K25" s="51">
        <v>83</v>
      </c>
      <c r="L25" s="52">
        <f t="shared" si="0"/>
        <v>63</v>
      </c>
      <c r="M25" s="51">
        <v>0</v>
      </c>
      <c r="N25" s="51">
        <v>146</v>
      </c>
      <c r="O25" s="121">
        <f>Y17</f>
        <v>3</v>
      </c>
      <c r="P25" s="883"/>
      <c r="Q25" s="885"/>
      <c r="R25" s="856"/>
      <c r="S25" s="207">
        <f t="shared" si="1"/>
        <v>146</v>
      </c>
    </row>
    <row r="26" spans="1:19" ht="15" customHeight="1" thickBot="1">
      <c r="A26" s="50" t="s">
        <v>518</v>
      </c>
      <c r="B26" s="51">
        <v>92</v>
      </c>
      <c r="C26" s="52">
        <f>E26-B26</f>
        <v>62</v>
      </c>
      <c r="D26" s="51">
        <v>0</v>
      </c>
      <c r="E26" s="51">
        <v>154</v>
      </c>
      <c r="F26" s="121">
        <f>IF(E26&gt;E31,1,IF(E26&lt;E31,0,0.5))</f>
        <v>1</v>
      </c>
      <c r="G26" s="891">
        <f>SUM(F26:F29)</f>
        <v>3</v>
      </c>
      <c r="H26" s="889"/>
      <c r="I26" s="361"/>
      <c r="J26" s="890"/>
      <c r="K26" s="51">
        <v>89</v>
      </c>
      <c r="L26" s="52">
        <f t="shared" si="0"/>
        <v>51</v>
      </c>
      <c r="M26" s="51">
        <v>0</v>
      </c>
      <c r="N26" s="51">
        <v>140</v>
      </c>
      <c r="O26" s="191">
        <f>Y18</f>
        <v>1</v>
      </c>
      <c r="P26" s="888"/>
      <c r="Q26" s="889"/>
      <c r="R26" s="856"/>
      <c r="S26" s="207">
        <f t="shared" si="1"/>
        <v>140</v>
      </c>
    </row>
    <row r="27" spans="1:19" ht="15" customHeight="1">
      <c r="A27" s="267" t="str">
        <f>IF(ISERROR(INDEX('U23m'!$C$7:$C$33,MATCH(Fin_U23m!A26,VLJunioren,0))),"",INDEX('U23m'!$C$7:$C$33,MATCH(Fin_U23m!A26,VLJunioren,0)))</f>
        <v>Baruther SV 90</v>
      </c>
      <c r="B27" s="51">
        <v>82</v>
      </c>
      <c r="C27" s="52">
        <f>E27-B27</f>
        <v>26</v>
      </c>
      <c r="D27" s="51">
        <v>3</v>
      </c>
      <c r="E27" s="51">
        <v>108</v>
      </c>
      <c r="F27" s="121">
        <f>IF(E27&gt;E32,1,IF(E27&lt;E32,0,0.5))</f>
        <v>0</v>
      </c>
      <c r="G27" s="883"/>
      <c r="H27" s="898"/>
      <c r="I27" s="363"/>
      <c r="J27" s="50" t="s">
        <v>494</v>
      </c>
      <c r="K27" s="51">
        <v>90</v>
      </c>
      <c r="L27" s="52">
        <f t="shared" si="0"/>
        <v>61</v>
      </c>
      <c r="M27" s="51">
        <v>0</v>
      </c>
      <c r="N27" s="51">
        <v>151</v>
      </c>
      <c r="O27" s="190">
        <f>Z15</f>
        <v>4</v>
      </c>
      <c r="P27" s="882">
        <f>SUM(O27:O30)</f>
        <v>11.5</v>
      </c>
      <c r="Q27" s="884"/>
      <c r="R27" s="856"/>
      <c r="S27" s="207">
        <f t="shared" si="1"/>
        <v>151</v>
      </c>
    </row>
    <row r="28" spans="1:19" ht="15" customHeight="1">
      <c r="A28" s="886">
        <f>SUM(E26:E29)</f>
        <v>534</v>
      </c>
      <c r="B28" s="51">
        <v>82</v>
      </c>
      <c r="C28" s="52">
        <f>E28-B28</f>
        <v>45</v>
      </c>
      <c r="D28" s="51">
        <v>2</v>
      </c>
      <c r="E28" s="51">
        <v>127</v>
      </c>
      <c r="F28" s="121">
        <f>IF(E28&gt;E33,1,IF(E28&lt;E33,0,0.5))</f>
        <v>1</v>
      </c>
      <c r="G28" s="883"/>
      <c r="H28" s="898"/>
      <c r="I28" s="363"/>
      <c r="J28" s="204" t="str">
        <f>IF(ISERROR(INDEX('U23m'!$C$7:$C$33,MATCH(Fin_U23m!J27,VLJunioren,0))),"",INDEX('U23m'!$C$7:$C$33,MATCH(Fin_U23m!J27,VLJunioren,0)))</f>
        <v>SC Riesa</v>
      </c>
      <c r="K28" s="51">
        <v>88</v>
      </c>
      <c r="L28" s="52">
        <f t="shared" si="0"/>
        <v>44</v>
      </c>
      <c r="M28" s="51">
        <v>0</v>
      </c>
      <c r="N28" s="51">
        <v>132</v>
      </c>
      <c r="O28" s="121">
        <f>Z16</f>
        <v>1</v>
      </c>
      <c r="P28" s="883"/>
      <c r="Q28" s="885"/>
      <c r="R28" s="856" t="s">
        <v>961</v>
      </c>
      <c r="S28" s="207">
        <f t="shared" si="1"/>
        <v>132</v>
      </c>
    </row>
    <row r="29" spans="1:19" ht="15" customHeight="1">
      <c r="A29" s="887"/>
      <c r="B29" s="51">
        <v>91</v>
      </c>
      <c r="C29" s="52">
        <f>E29-B29</f>
        <v>54</v>
      </c>
      <c r="D29" s="51">
        <v>0</v>
      </c>
      <c r="E29" s="51">
        <v>145</v>
      </c>
      <c r="F29" s="121">
        <f>IF(E29&gt;E34,1,IF(E29&lt;E34,0,0.5))</f>
        <v>1</v>
      </c>
      <c r="G29" s="883"/>
      <c r="H29" s="899"/>
      <c r="I29" s="363"/>
      <c r="J29" s="886">
        <f>SUM(N27:N30)</f>
        <v>583</v>
      </c>
      <c r="K29" s="51">
        <v>85</v>
      </c>
      <c r="L29" s="52">
        <f t="shared" si="0"/>
        <v>63</v>
      </c>
      <c r="M29" s="51">
        <v>0</v>
      </c>
      <c r="N29" s="51">
        <v>148</v>
      </c>
      <c r="O29" s="121">
        <f>Z17</f>
        <v>4</v>
      </c>
      <c r="P29" s="883"/>
      <c r="Q29" s="885"/>
      <c r="R29" s="845"/>
      <c r="S29" s="207">
        <f t="shared" si="1"/>
        <v>148</v>
      </c>
    </row>
    <row r="30" spans="1:19" ht="15" customHeight="1">
      <c r="A30" s="900" t="s">
        <v>119</v>
      </c>
      <c r="B30" s="901"/>
      <c r="C30" s="901"/>
      <c r="D30" s="901"/>
      <c r="E30" s="901"/>
      <c r="F30" s="901"/>
      <c r="G30" s="901"/>
      <c r="H30" s="902"/>
      <c r="I30" s="364"/>
      <c r="J30" s="887"/>
      <c r="K30" s="51">
        <v>90</v>
      </c>
      <c r="L30" s="52">
        <f t="shared" si="0"/>
        <v>62</v>
      </c>
      <c r="M30" s="51">
        <v>0</v>
      </c>
      <c r="N30" s="51">
        <v>152</v>
      </c>
      <c r="O30" s="191">
        <f>Z18</f>
        <v>2.5</v>
      </c>
      <c r="P30" s="883"/>
      <c r="Q30" s="885"/>
      <c r="R30" s="104"/>
      <c r="S30" s="207">
        <f t="shared" si="1"/>
        <v>152</v>
      </c>
    </row>
    <row r="31" spans="1:16" ht="15" customHeight="1">
      <c r="A31" s="50" t="s">
        <v>436</v>
      </c>
      <c r="B31" s="51">
        <v>99</v>
      </c>
      <c r="C31" s="52">
        <f>E31-B31</f>
        <v>53</v>
      </c>
      <c r="D31" s="51">
        <v>2</v>
      </c>
      <c r="E31" s="51">
        <v>152</v>
      </c>
      <c r="F31" s="121">
        <f>IF(E31&gt;E26,1,IF(E31&lt;E26,0,0.5))</f>
        <v>0</v>
      </c>
      <c r="G31" s="891">
        <f>SUM(F31:F34)</f>
        <v>1</v>
      </c>
      <c r="H31" s="889"/>
      <c r="I31" s="369"/>
      <c r="J31" s="243"/>
      <c r="K31" s="192"/>
      <c r="L31" s="192"/>
      <c r="M31" s="192"/>
      <c r="N31" s="192"/>
      <c r="O31" s="192"/>
      <c r="P31" s="192"/>
    </row>
    <row r="32" spans="1:16" ht="15" customHeight="1">
      <c r="A32" s="204" t="str">
        <f>IF(ISERROR(INDEX('U23m'!$C$7:$C$33,MATCH(Fin_U23m!A31,VLJunioren,0))),"",INDEX('U23m'!$C$7:$C$33,MATCH(Fin_U23m!A31,VLJunioren,0)))</f>
        <v>KV Löbau</v>
      </c>
      <c r="B32" s="51">
        <v>93</v>
      </c>
      <c r="C32" s="52">
        <f>E32-B32</f>
        <v>35</v>
      </c>
      <c r="D32" s="51">
        <v>2</v>
      </c>
      <c r="E32" s="51">
        <v>128</v>
      </c>
      <c r="F32" s="121">
        <f>IF(E32&gt;E27,1,IF(E32&lt;E27,0,0.5))</f>
        <v>1</v>
      </c>
      <c r="G32" s="883"/>
      <c r="H32" s="898"/>
      <c r="I32" s="365"/>
      <c r="J32" s="199"/>
      <c r="K32" s="192"/>
      <c r="L32" s="192"/>
      <c r="M32" s="192"/>
      <c r="N32" s="192"/>
      <c r="O32" s="192"/>
      <c r="P32" s="192"/>
    </row>
    <row r="33" spans="1:16" ht="15" customHeight="1">
      <c r="A33" s="886">
        <f>SUM(E31:E34)</f>
        <v>527</v>
      </c>
      <c r="B33" s="51">
        <v>83</v>
      </c>
      <c r="C33" s="52">
        <f>E33-B33</f>
        <v>34</v>
      </c>
      <c r="D33" s="51">
        <v>6</v>
      </c>
      <c r="E33" s="51">
        <v>117</v>
      </c>
      <c r="F33" s="121">
        <f>IF(E33&gt;E28,1,IF(E33&lt;E28,0,0.5))</f>
        <v>0</v>
      </c>
      <c r="G33" s="883"/>
      <c r="H33" s="898"/>
      <c r="I33" s="365"/>
      <c r="J33" s="345" t="s">
        <v>217</v>
      </c>
      <c r="K33" s="192"/>
      <c r="L33" s="192"/>
      <c r="M33" s="192"/>
      <c r="N33" s="192"/>
      <c r="O33" s="192"/>
      <c r="P33" s="192"/>
    </row>
    <row r="34" spans="1:16" ht="15" customHeight="1">
      <c r="A34" s="887"/>
      <c r="B34" s="51">
        <v>104</v>
      </c>
      <c r="C34" s="52">
        <f>E34-B34</f>
        <v>26</v>
      </c>
      <c r="D34" s="51">
        <v>2</v>
      </c>
      <c r="E34" s="51">
        <v>130</v>
      </c>
      <c r="F34" s="121">
        <f>IF(E34&gt;E29,1,IF(E34&lt;E29,0,0.5))</f>
        <v>0</v>
      </c>
      <c r="G34" s="883"/>
      <c r="H34" s="899"/>
      <c r="I34" s="365"/>
      <c r="J34" s="104" t="s">
        <v>461</v>
      </c>
      <c r="K34" s="192"/>
      <c r="L34" s="192"/>
      <c r="M34" s="192"/>
      <c r="N34" s="192"/>
      <c r="O34" s="192"/>
      <c r="P34" s="192"/>
    </row>
    <row r="35" spans="1:24" ht="15" customHeight="1">
      <c r="A35" s="192"/>
      <c r="B35" s="196"/>
      <c r="C35" s="196"/>
      <c r="D35" s="196"/>
      <c r="E35" s="196"/>
      <c r="F35" s="197"/>
      <c r="G35" s="192"/>
      <c r="H35" s="192"/>
      <c r="I35" s="366"/>
      <c r="J35" s="103"/>
      <c r="K35" s="192"/>
      <c r="L35" s="192"/>
      <c r="M35" s="192"/>
      <c r="N35" s="192"/>
      <c r="O35" s="192"/>
      <c r="P35" s="192"/>
      <c r="S35" s="244"/>
      <c r="T35" s="244"/>
      <c r="U35" s="244"/>
      <c r="V35" s="244"/>
      <c r="W35" s="244"/>
      <c r="X35" s="244"/>
    </row>
    <row r="36" spans="1:24" ht="15" customHeight="1">
      <c r="A36" s="50" t="s">
        <v>494</v>
      </c>
      <c r="B36" s="51">
        <v>103</v>
      </c>
      <c r="C36" s="52">
        <f>E36-B36</f>
        <v>53</v>
      </c>
      <c r="D36" s="51">
        <v>1</v>
      </c>
      <c r="E36" s="51">
        <v>156</v>
      </c>
      <c r="F36" s="121">
        <f>IF(E36&gt;E41,1,IF(E36&lt;E41,0,0.5))</f>
        <v>1</v>
      </c>
      <c r="G36" s="891">
        <f>SUM(F36:F39)</f>
        <v>3</v>
      </c>
      <c r="H36" s="889"/>
      <c r="I36" s="369"/>
      <c r="J36" s="345" t="s">
        <v>462</v>
      </c>
      <c r="K36" s="192"/>
      <c r="L36" s="192"/>
      <c r="M36" s="192"/>
      <c r="N36" s="192"/>
      <c r="O36" s="192"/>
      <c r="P36" s="192"/>
      <c r="S36" s="244"/>
      <c r="T36" s="244"/>
      <c r="U36" s="244"/>
      <c r="V36" s="244"/>
      <c r="W36" s="244"/>
      <c r="X36" s="244"/>
    </row>
    <row r="37" spans="1:16" ht="15" customHeight="1">
      <c r="A37" s="204" t="str">
        <f>IF(ISERROR(INDEX('U23m'!$C$7:$C$33,MATCH(Fin_U23m!A36,VLJunioren,0))),"",INDEX('U23m'!$C$7:$C$33,MATCH(Fin_U23m!A36,VLJunioren,0)))</f>
        <v>SC Riesa</v>
      </c>
      <c r="B37" s="51">
        <v>91</v>
      </c>
      <c r="C37" s="52">
        <f>E37-B37</f>
        <v>54</v>
      </c>
      <c r="D37" s="51">
        <v>1</v>
      </c>
      <c r="E37" s="51">
        <v>145</v>
      </c>
      <c r="F37" s="121">
        <f>IF(E37&gt;E42,1,IF(E37&lt;E42,0,0.5))</f>
        <v>1</v>
      </c>
      <c r="G37" s="883"/>
      <c r="H37" s="898"/>
      <c r="I37" s="365"/>
      <c r="J37" s="199"/>
      <c r="K37" s="192"/>
      <c r="L37" s="192"/>
      <c r="M37" s="192"/>
      <c r="N37" s="192"/>
      <c r="O37" s="192"/>
      <c r="P37" s="192"/>
    </row>
    <row r="38" spans="1:16" ht="15" customHeight="1">
      <c r="A38" s="886">
        <f>SUM(E36:E39)</f>
        <v>584</v>
      </c>
      <c r="B38" s="51">
        <v>95</v>
      </c>
      <c r="C38" s="52">
        <f>E38-B38</f>
        <v>44</v>
      </c>
      <c r="D38" s="51">
        <v>2</v>
      </c>
      <c r="E38" s="51">
        <v>139</v>
      </c>
      <c r="F38" s="121">
        <f>IF(E38&gt;E43,1,IF(E38&lt;E43,0,0.5))</f>
        <v>1</v>
      </c>
      <c r="G38" s="883"/>
      <c r="H38" s="898"/>
      <c r="I38" s="365"/>
      <c r="J38" s="199"/>
      <c r="K38" s="192"/>
      <c r="L38" s="192"/>
      <c r="M38" s="192"/>
      <c r="N38" s="192"/>
      <c r="O38" s="192"/>
      <c r="P38" s="192"/>
    </row>
    <row r="39" spans="1:16" ht="15" customHeight="1">
      <c r="A39" s="887"/>
      <c r="B39" s="51">
        <v>84</v>
      </c>
      <c r="C39" s="52">
        <f>E39-B39</f>
        <v>60</v>
      </c>
      <c r="D39" s="51">
        <v>2</v>
      </c>
      <c r="E39" s="51">
        <v>144</v>
      </c>
      <c r="F39" s="121">
        <f>IF(E39&gt;E44,1,IF(E39&lt;E44,0,0.5))</f>
        <v>0</v>
      </c>
      <c r="G39" s="883"/>
      <c r="H39" s="899"/>
      <c r="I39" s="365"/>
      <c r="J39" s="199"/>
      <c r="K39" s="192"/>
      <c r="L39" s="192"/>
      <c r="M39" s="192"/>
      <c r="N39" s="192"/>
      <c r="O39" s="192"/>
      <c r="P39" s="192"/>
    </row>
    <row r="40" spans="1:9" ht="15" customHeight="1">
      <c r="A40" s="900" t="s">
        <v>120</v>
      </c>
      <c r="B40" s="901"/>
      <c r="C40" s="901"/>
      <c r="D40" s="901"/>
      <c r="E40" s="901"/>
      <c r="F40" s="901"/>
      <c r="G40" s="901"/>
      <c r="H40" s="902"/>
      <c r="I40" s="364"/>
    </row>
    <row r="41" spans="1:9" ht="15" customHeight="1">
      <c r="A41" s="50" t="s">
        <v>805</v>
      </c>
      <c r="B41" s="51">
        <v>101</v>
      </c>
      <c r="C41" s="52">
        <f>E41-B41</f>
        <v>30</v>
      </c>
      <c r="D41" s="51">
        <v>1</v>
      </c>
      <c r="E41" s="51">
        <v>131</v>
      </c>
      <c r="F41" s="121">
        <f>IF(E41&gt;E36,1,IF(E41&lt;E36,0,0.5))</f>
        <v>0</v>
      </c>
      <c r="G41" s="891">
        <f>SUM(F41:F44)</f>
        <v>1</v>
      </c>
      <c r="H41" s="889">
        <v>0</v>
      </c>
      <c r="I41" s="361"/>
    </row>
    <row r="42" spans="1:9" ht="15" customHeight="1">
      <c r="A42" s="204" t="str">
        <f>IF(ISERROR(INDEX('U23m'!$C$7:$C$33,MATCH(Fin_U23m!A41,VLJunioren,0))),"",INDEX('U23m'!$C$7:$C$33,MATCH(Fin_U23m!A41,VLJunioren,0)))</f>
        <v>Dresdner SV 1910</v>
      </c>
      <c r="B42" s="51">
        <v>83</v>
      </c>
      <c r="C42" s="52">
        <f>E42-B42</f>
        <v>45</v>
      </c>
      <c r="D42" s="51">
        <v>3</v>
      </c>
      <c r="E42" s="51">
        <v>128</v>
      </c>
      <c r="F42" s="121">
        <f>IF(E42&gt;E37,1,IF(E42&lt;E37,0,0.5))</f>
        <v>0</v>
      </c>
      <c r="G42" s="883"/>
      <c r="H42" s="898"/>
      <c r="I42" s="363"/>
    </row>
    <row r="43" spans="1:9" ht="15" customHeight="1">
      <c r="A43" s="886">
        <f>SUM(E41:E44)</f>
        <v>536</v>
      </c>
      <c r="B43" s="51">
        <v>83</v>
      </c>
      <c r="C43" s="52">
        <f>E43-B43</f>
        <v>45</v>
      </c>
      <c r="D43" s="51">
        <v>3</v>
      </c>
      <c r="E43" s="51">
        <v>128</v>
      </c>
      <c r="F43" s="121">
        <f>IF(E43&gt;E38,1,IF(E43&lt;E38,0,0.5))</f>
        <v>0</v>
      </c>
      <c r="G43" s="883"/>
      <c r="H43" s="898"/>
      <c r="I43" s="363"/>
    </row>
    <row r="44" spans="1:9" ht="15" customHeight="1">
      <c r="A44" s="887"/>
      <c r="B44" s="51">
        <v>113</v>
      </c>
      <c r="C44" s="52">
        <f>E44-B44</f>
        <v>36</v>
      </c>
      <c r="D44" s="51">
        <v>0</v>
      </c>
      <c r="E44" s="51">
        <v>149</v>
      </c>
      <c r="F44" s="121">
        <f>IF(E44&gt;E39,1,IF(E44&lt;E39,0,0.5))</f>
        <v>1</v>
      </c>
      <c r="G44" s="883"/>
      <c r="H44" s="899"/>
      <c r="I44" s="363"/>
    </row>
    <row r="45" spans="2:9" ht="14.25">
      <c r="B45" s="183"/>
      <c r="C45" s="183"/>
      <c r="D45" s="183"/>
      <c r="E45" s="183"/>
      <c r="F45" s="245"/>
      <c r="I45" s="246"/>
    </row>
    <row r="46" ht="14.25">
      <c r="I46" s="246"/>
    </row>
  </sheetData>
  <sheetProtection/>
  <mergeCells count="43">
    <mergeCell ref="H11:H14"/>
    <mergeCell ref="H16:H19"/>
    <mergeCell ref="A20:H20"/>
    <mergeCell ref="G6:G9"/>
    <mergeCell ref="H21:H24"/>
    <mergeCell ref="G21:G24"/>
    <mergeCell ref="A10:H10"/>
    <mergeCell ref="J11:Q12"/>
    <mergeCell ref="Q15:Q18"/>
    <mergeCell ref="J17:J18"/>
    <mergeCell ref="P19:P22"/>
    <mergeCell ref="Q19:Q22"/>
    <mergeCell ref="J21:J22"/>
    <mergeCell ref="A38:A39"/>
    <mergeCell ref="A33:A34"/>
    <mergeCell ref="A30:H30"/>
    <mergeCell ref="A8:A9"/>
    <mergeCell ref="G11:G14"/>
    <mergeCell ref="A13:A14"/>
    <mergeCell ref="H6:H9"/>
    <mergeCell ref="A18:A19"/>
    <mergeCell ref="G26:G29"/>
    <mergeCell ref="A28:A29"/>
    <mergeCell ref="G36:G39"/>
    <mergeCell ref="H36:H39"/>
    <mergeCell ref="H31:H34"/>
    <mergeCell ref="P27:P30"/>
    <mergeCell ref="G41:G44"/>
    <mergeCell ref="A43:A44"/>
    <mergeCell ref="G31:G34"/>
    <mergeCell ref="A40:H40"/>
    <mergeCell ref="H41:H44"/>
    <mergeCell ref="H26:H29"/>
    <mergeCell ref="A3:Q3"/>
    <mergeCell ref="A4:L4"/>
    <mergeCell ref="Q27:Q30"/>
    <mergeCell ref="J29:J30"/>
    <mergeCell ref="Q23:Q26"/>
    <mergeCell ref="P15:P18"/>
    <mergeCell ref="A23:A24"/>
    <mergeCell ref="G16:G19"/>
    <mergeCell ref="P23:P26"/>
    <mergeCell ref="J25:J26"/>
  </mergeCells>
  <conditionalFormatting sqref="A6">
    <cfRule type="cellIs" priority="123" dxfId="639" operator="equal">
      <formula>""</formula>
    </cfRule>
  </conditionalFormatting>
  <conditionalFormatting sqref="F6:F9">
    <cfRule type="cellIs" priority="119" dxfId="639" operator="equal">
      <formula>""</formula>
    </cfRule>
  </conditionalFormatting>
  <conditionalFormatting sqref="F16:F19">
    <cfRule type="cellIs" priority="118" dxfId="639" operator="equal">
      <formula>""</formula>
    </cfRule>
  </conditionalFormatting>
  <conditionalFormatting sqref="F26:F29">
    <cfRule type="cellIs" priority="117" dxfId="639" operator="equal">
      <formula>""</formula>
    </cfRule>
  </conditionalFormatting>
  <conditionalFormatting sqref="F36:F39">
    <cfRule type="cellIs" priority="116" dxfId="639" operator="equal">
      <formula>""</formula>
    </cfRule>
  </conditionalFormatting>
  <conditionalFormatting sqref="F11:F14">
    <cfRule type="cellIs" priority="112" dxfId="639" operator="equal">
      <formula>""</formula>
    </cfRule>
  </conditionalFormatting>
  <conditionalFormatting sqref="F21:F24">
    <cfRule type="cellIs" priority="111" dxfId="639" operator="equal">
      <formula>""</formula>
    </cfRule>
  </conditionalFormatting>
  <conditionalFormatting sqref="F31:F34">
    <cfRule type="cellIs" priority="110" dxfId="639" operator="equal">
      <formula>""</formula>
    </cfRule>
  </conditionalFormatting>
  <conditionalFormatting sqref="F41:F44">
    <cfRule type="cellIs" priority="109" dxfId="639" operator="equal">
      <formula>""</formula>
    </cfRule>
  </conditionalFormatting>
  <conditionalFormatting sqref="O15:O30">
    <cfRule type="cellIs" priority="90" dxfId="639" operator="equal">
      <formula>""</formula>
    </cfRule>
  </conditionalFormatting>
  <conditionalFormatting sqref="M27:M30">
    <cfRule type="cellIs" priority="34" dxfId="10" operator="equal" stopIfTrue="1">
      <formula>""</formula>
    </cfRule>
  </conditionalFormatting>
  <conditionalFormatting sqref="C6:C9">
    <cfRule type="cellIs" priority="81" dxfId="10" operator="equal" stopIfTrue="1">
      <formula>""</formula>
    </cfRule>
  </conditionalFormatting>
  <conditionalFormatting sqref="B6:B9">
    <cfRule type="cellIs" priority="80" dxfId="10" operator="equal" stopIfTrue="1">
      <formula>""</formula>
    </cfRule>
  </conditionalFormatting>
  <conditionalFormatting sqref="E6:E9">
    <cfRule type="cellIs" priority="79" dxfId="639" operator="equal">
      <formula>""</formula>
    </cfRule>
  </conditionalFormatting>
  <conditionalFormatting sqref="D6:D9">
    <cfRule type="cellIs" priority="78" dxfId="10" operator="equal" stopIfTrue="1">
      <formula>""</formula>
    </cfRule>
  </conditionalFormatting>
  <conditionalFormatting sqref="C11:C14">
    <cfRule type="cellIs" priority="77" dxfId="10" operator="equal" stopIfTrue="1">
      <formula>""</formula>
    </cfRule>
  </conditionalFormatting>
  <conditionalFormatting sqref="B11:B14">
    <cfRule type="cellIs" priority="76" dxfId="10" operator="equal" stopIfTrue="1">
      <formula>""</formula>
    </cfRule>
  </conditionalFormatting>
  <conditionalFormatting sqref="E11:E14">
    <cfRule type="cellIs" priority="75" dxfId="639" operator="equal">
      <formula>""</formula>
    </cfRule>
  </conditionalFormatting>
  <conditionalFormatting sqref="D11:D14">
    <cfRule type="cellIs" priority="74" dxfId="10" operator="equal" stopIfTrue="1">
      <formula>""</formula>
    </cfRule>
  </conditionalFormatting>
  <conditionalFormatting sqref="C16:C19">
    <cfRule type="cellIs" priority="73" dxfId="10" operator="equal" stopIfTrue="1">
      <formula>""</formula>
    </cfRule>
  </conditionalFormatting>
  <conditionalFormatting sqref="B16:B19">
    <cfRule type="cellIs" priority="72" dxfId="10" operator="equal" stopIfTrue="1">
      <formula>""</formula>
    </cfRule>
  </conditionalFormatting>
  <conditionalFormatting sqref="E16:E19">
    <cfRule type="cellIs" priority="71" dxfId="639" operator="equal">
      <formula>""</formula>
    </cfRule>
  </conditionalFormatting>
  <conditionalFormatting sqref="D16:D19">
    <cfRule type="cellIs" priority="70" dxfId="10" operator="equal" stopIfTrue="1">
      <formula>""</formula>
    </cfRule>
  </conditionalFormatting>
  <conditionalFormatting sqref="C21:C24">
    <cfRule type="cellIs" priority="69" dxfId="10" operator="equal" stopIfTrue="1">
      <formula>""</formula>
    </cfRule>
  </conditionalFormatting>
  <conditionalFormatting sqref="B21:B24">
    <cfRule type="cellIs" priority="68" dxfId="10" operator="equal" stopIfTrue="1">
      <formula>""</formula>
    </cfRule>
  </conditionalFormatting>
  <conditionalFormatting sqref="E21:E24">
    <cfRule type="cellIs" priority="67" dxfId="639" operator="equal">
      <formula>""</formula>
    </cfRule>
  </conditionalFormatting>
  <conditionalFormatting sqref="D21:D24">
    <cfRule type="cellIs" priority="66" dxfId="10" operator="equal" stopIfTrue="1">
      <formula>""</formula>
    </cfRule>
  </conditionalFormatting>
  <conditionalFormatting sqref="C26:C29">
    <cfRule type="cellIs" priority="65" dxfId="10" operator="equal" stopIfTrue="1">
      <formula>""</formula>
    </cfRule>
  </conditionalFormatting>
  <conditionalFormatting sqref="B26:B29">
    <cfRule type="cellIs" priority="64" dxfId="10" operator="equal" stopIfTrue="1">
      <formula>""</formula>
    </cfRule>
  </conditionalFormatting>
  <conditionalFormatting sqref="E26:E29">
    <cfRule type="cellIs" priority="63" dxfId="639" operator="equal">
      <formula>""</formula>
    </cfRule>
  </conditionalFormatting>
  <conditionalFormatting sqref="D26:D29">
    <cfRule type="cellIs" priority="62" dxfId="10" operator="equal" stopIfTrue="1">
      <formula>""</formula>
    </cfRule>
  </conditionalFormatting>
  <conditionalFormatting sqref="C31:C34">
    <cfRule type="cellIs" priority="61" dxfId="10" operator="equal" stopIfTrue="1">
      <formula>""</formula>
    </cfRule>
  </conditionalFormatting>
  <conditionalFormatting sqref="B31:B34">
    <cfRule type="cellIs" priority="60" dxfId="10" operator="equal" stopIfTrue="1">
      <formula>""</formula>
    </cfRule>
  </conditionalFormatting>
  <conditionalFormatting sqref="E31:E34">
    <cfRule type="cellIs" priority="59" dxfId="639" operator="equal">
      <formula>""</formula>
    </cfRule>
  </conditionalFormatting>
  <conditionalFormatting sqref="D31:D34">
    <cfRule type="cellIs" priority="58" dxfId="10" operator="equal" stopIfTrue="1">
      <formula>""</formula>
    </cfRule>
  </conditionalFormatting>
  <conditionalFormatting sqref="C36:C39">
    <cfRule type="cellIs" priority="57" dxfId="10" operator="equal" stopIfTrue="1">
      <formula>""</formula>
    </cfRule>
  </conditionalFormatting>
  <conditionalFormatting sqref="B36:B39">
    <cfRule type="cellIs" priority="56" dxfId="10" operator="equal" stopIfTrue="1">
      <formula>""</formula>
    </cfRule>
  </conditionalFormatting>
  <conditionalFormatting sqref="E36:E39">
    <cfRule type="cellIs" priority="55" dxfId="639" operator="equal">
      <formula>""</formula>
    </cfRule>
  </conditionalFormatting>
  <conditionalFormatting sqref="D36:D39">
    <cfRule type="cellIs" priority="54" dxfId="10" operator="equal" stopIfTrue="1">
      <formula>""</formula>
    </cfRule>
  </conditionalFormatting>
  <conditionalFormatting sqref="C41:C44">
    <cfRule type="cellIs" priority="53" dxfId="10" operator="equal" stopIfTrue="1">
      <formula>""</formula>
    </cfRule>
  </conditionalFormatting>
  <conditionalFormatting sqref="B41:B44">
    <cfRule type="cellIs" priority="52" dxfId="10" operator="equal" stopIfTrue="1">
      <formula>""</formula>
    </cfRule>
  </conditionalFormatting>
  <conditionalFormatting sqref="E41:E44">
    <cfRule type="cellIs" priority="51" dxfId="639" operator="equal">
      <formula>""</formula>
    </cfRule>
  </conditionalFormatting>
  <conditionalFormatting sqref="D41:D44">
    <cfRule type="cellIs" priority="50" dxfId="10" operator="equal" stopIfTrue="1">
      <formula>""</formula>
    </cfRule>
  </conditionalFormatting>
  <conditionalFormatting sqref="L15:L18">
    <cfRule type="cellIs" priority="49" dxfId="10" operator="equal" stopIfTrue="1">
      <formula>""</formula>
    </cfRule>
  </conditionalFormatting>
  <conditionalFormatting sqref="K15:K18">
    <cfRule type="cellIs" priority="48" dxfId="10" operator="equal" stopIfTrue="1">
      <formula>""</formula>
    </cfRule>
  </conditionalFormatting>
  <conditionalFormatting sqref="N15:N18">
    <cfRule type="cellIs" priority="47" dxfId="639" operator="equal">
      <formula>""</formula>
    </cfRule>
  </conditionalFormatting>
  <conditionalFormatting sqref="M15:M18">
    <cfRule type="cellIs" priority="46" dxfId="10" operator="equal" stopIfTrue="1">
      <formula>""</formula>
    </cfRule>
  </conditionalFormatting>
  <conditionalFormatting sqref="L19:L22">
    <cfRule type="cellIs" priority="45" dxfId="10" operator="equal" stopIfTrue="1">
      <formula>""</formula>
    </cfRule>
  </conditionalFormatting>
  <conditionalFormatting sqref="K19:K22">
    <cfRule type="cellIs" priority="44" dxfId="10" operator="equal" stopIfTrue="1">
      <formula>""</formula>
    </cfRule>
  </conditionalFormatting>
  <conditionalFormatting sqref="N19:N22">
    <cfRule type="cellIs" priority="43" dxfId="639" operator="equal">
      <formula>""</formula>
    </cfRule>
  </conditionalFormatting>
  <conditionalFormatting sqref="M19:M22">
    <cfRule type="cellIs" priority="42" dxfId="10" operator="equal" stopIfTrue="1">
      <formula>""</formula>
    </cfRule>
  </conditionalFormatting>
  <conditionalFormatting sqref="L23:L26">
    <cfRule type="cellIs" priority="41" dxfId="10" operator="equal" stopIfTrue="1">
      <formula>""</formula>
    </cfRule>
  </conditionalFormatting>
  <conditionalFormatting sqref="K23:K26">
    <cfRule type="cellIs" priority="40" dxfId="10" operator="equal" stopIfTrue="1">
      <formula>""</formula>
    </cfRule>
  </conditionalFormatting>
  <conditionalFormatting sqref="N23:N26">
    <cfRule type="cellIs" priority="39" dxfId="639" operator="equal">
      <formula>""</formula>
    </cfRule>
  </conditionalFormatting>
  <conditionalFormatting sqref="M23:M26">
    <cfRule type="cellIs" priority="38" dxfId="10" operator="equal" stopIfTrue="1">
      <formula>""</formula>
    </cfRule>
  </conditionalFormatting>
  <conditionalFormatting sqref="L27:L30">
    <cfRule type="cellIs" priority="37" dxfId="10" operator="equal" stopIfTrue="1">
      <formula>""</formula>
    </cfRule>
  </conditionalFormatting>
  <conditionalFormatting sqref="K27:K30">
    <cfRule type="cellIs" priority="36" dxfId="10" operator="equal" stopIfTrue="1">
      <formula>""</formula>
    </cfRule>
  </conditionalFormatting>
  <conditionalFormatting sqref="N27:N30">
    <cfRule type="cellIs" priority="35" dxfId="639" operator="equal">
      <formula>""</formula>
    </cfRule>
  </conditionalFormatting>
  <conditionalFormatting sqref="J15 J19 J23 J27">
    <cfRule type="cellIs" priority="8" dxfId="639" operator="equal">
      <formula>""</formula>
    </cfRule>
  </conditionalFormatting>
  <conditionalFormatting sqref="A11">
    <cfRule type="cellIs" priority="7" dxfId="639" operator="equal">
      <formula>""</formula>
    </cfRule>
  </conditionalFormatting>
  <conditionalFormatting sqref="A16">
    <cfRule type="cellIs" priority="6" dxfId="639" operator="equal">
      <formula>""</formula>
    </cfRule>
  </conditionalFormatting>
  <conditionalFormatting sqref="A21">
    <cfRule type="cellIs" priority="5" dxfId="639" operator="equal">
      <formula>""</formula>
    </cfRule>
  </conditionalFormatting>
  <conditionalFormatting sqref="A26">
    <cfRule type="cellIs" priority="4" dxfId="639" operator="equal">
      <formula>""</formula>
    </cfRule>
  </conditionalFormatting>
  <conditionalFormatting sqref="A31">
    <cfRule type="cellIs" priority="3" dxfId="639" operator="equal">
      <formula>""</formula>
    </cfRule>
  </conditionalFormatting>
  <conditionalFormatting sqref="A36">
    <cfRule type="cellIs" priority="2" dxfId="639" operator="equal">
      <formula>""</formula>
    </cfRule>
  </conditionalFormatting>
  <conditionalFormatting sqref="A41">
    <cfRule type="cellIs" priority="1" dxfId="639" operator="equal">
      <formula>""</formula>
    </cfRule>
  </conditionalFormatting>
  <dataValidations count="1">
    <dataValidation type="list" allowBlank="1" showInputMessage="1" showErrorMessage="1" sqref="A6 J27 A16 A21 A26 A31 A36 A41 J15 J19 J23">
      <formula1>VLJunioren</formula1>
    </dataValidation>
  </dataValidations>
  <printOptions horizontalCentered="1"/>
  <pageMargins left="0.7086614173228347" right="0.7480314960629921" top="0.7874015748031497" bottom="0.8267716535433072" header="0.31496062992125984" footer="0.31496062992125984"/>
  <pageSetup fitToHeight="1" fitToWidth="1" horizontalDpi="300" verticalDpi="300" orientation="landscape" paperSize="9" scale="70"/>
  <ignoredErrors>
    <ignoredError sqref="A7" unlocked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3">
      <selection activeCell="M12" sqref="M12"/>
    </sheetView>
  </sheetViews>
  <sheetFormatPr defaultColWidth="11.421875" defaultRowHeight="12.75"/>
  <cols>
    <col min="1" max="1" width="3.421875" style="207" customWidth="1"/>
    <col min="2" max="2" width="25.28125" style="207" customWidth="1"/>
    <col min="3" max="3" width="21.421875" style="207" customWidth="1"/>
    <col min="4" max="4" width="4.421875" style="207" customWidth="1"/>
    <col min="5" max="7" width="5.8515625" style="207" customWidth="1"/>
    <col min="8" max="9" width="3.8515625" style="207" customWidth="1"/>
    <col min="10" max="10" width="5.421875" style="207" hidden="1" customWidth="1"/>
    <col min="11" max="12" width="11.421875" style="207" hidden="1" customWidth="1"/>
    <col min="13" max="13" width="11.421875" style="207" customWidth="1"/>
    <col min="14" max="14" width="13.140625" style="207" hidden="1" customWidth="1"/>
    <col min="15" max="15" width="11.421875" style="207" hidden="1" customWidth="1"/>
    <col min="16" max="16" width="17.8515625" style="207" hidden="1" customWidth="1"/>
    <col min="17" max="17" width="0" style="207" hidden="1" customWidth="1"/>
    <col min="18" max="16384" width="11.421875" style="207" customWidth="1"/>
  </cols>
  <sheetData>
    <row r="1" spans="1:10" ht="35.25">
      <c r="A1" s="879" t="s">
        <v>218</v>
      </c>
      <c r="B1" s="879"/>
      <c r="C1" s="879"/>
      <c r="D1" s="879"/>
      <c r="E1" s="879"/>
      <c r="F1" s="879"/>
      <c r="G1" s="879"/>
      <c r="H1" s="879"/>
      <c r="I1" s="879"/>
      <c r="J1" s="252"/>
    </row>
    <row r="2" spans="1:10" ht="12.75">
      <c r="A2" s="210"/>
      <c r="B2" s="211"/>
      <c r="C2" s="211"/>
      <c r="D2" s="210"/>
      <c r="E2" s="210"/>
      <c r="F2" s="210"/>
      <c r="G2" s="210"/>
      <c r="H2" s="210"/>
      <c r="I2" s="210"/>
      <c r="J2" s="210"/>
    </row>
    <row r="3" spans="1:10" ht="15">
      <c r="A3" s="212" t="s">
        <v>214</v>
      </c>
      <c r="B3" s="212"/>
      <c r="C3" s="212"/>
      <c r="D3" s="213" t="s">
        <v>308</v>
      </c>
      <c r="E3" s="213"/>
      <c r="F3" s="213"/>
      <c r="G3" s="213"/>
      <c r="H3" s="213"/>
      <c r="I3" s="213"/>
      <c r="J3" s="213"/>
    </row>
    <row r="4" spans="1:13" ht="12.75" customHeight="1">
      <c r="A4" s="210"/>
      <c r="B4" s="211"/>
      <c r="C4" s="211"/>
      <c r="D4" s="210"/>
      <c r="E4" s="210"/>
      <c r="F4" s="210"/>
      <c r="G4" s="210"/>
      <c r="H4" s="210"/>
      <c r="I4" s="210"/>
      <c r="J4" s="210"/>
      <c r="M4" s="246"/>
    </row>
    <row r="5" spans="1:13" ht="16.5">
      <c r="A5" s="214" t="s">
        <v>42</v>
      </c>
      <c r="B5" s="215"/>
      <c r="C5" s="215"/>
      <c r="D5" s="216" t="s">
        <v>1</v>
      </c>
      <c r="E5" s="217"/>
      <c r="F5" s="217"/>
      <c r="G5" s="217"/>
      <c r="H5" s="217"/>
      <c r="I5" s="218"/>
      <c r="M5" s="246"/>
    </row>
    <row r="6" spans="1:14" ht="16.5">
      <c r="A6" s="219" t="s">
        <v>3</v>
      </c>
      <c r="B6" s="220" t="s">
        <v>4</v>
      </c>
      <c r="C6" s="221" t="s">
        <v>5</v>
      </c>
      <c r="D6" s="222" t="s">
        <v>6</v>
      </c>
      <c r="E6" s="253" t="s">
        <v>7</v>
      </c>
      <c r="F6" s="254" t="s">
        <v>8</v>
      </c>
      <c r="G6" s="254" t="s">
        <v>9</v>
      </c>
      <c r="H6" s="254" t="s">
        <v>10</v>
      </c>
      <c r="I6" s="255" t="s">
        <v>11</v>
      </c>
      <c r="J6" s="256"/>
      <c r="K6" s="120" t="s">
        <v>23</v>
      </c>
      <c r="L6" s="120"/>
      <c r="M6" s="116"/>
      <c r="N6" s="115"/>
    </row>
    <row r="7" spans="1:18" ht="18.75" customHeight="1">
      <c r="A7" s="227">
        <v>65</v>
      </c>
      <c r="B7" s="824" t="s">
        <v>339</v>
      </c>
      <c r="C7" s="825" t="s">
        <v>231</v>
      </c>
      <c r="D7" s="228"/>
      <c r="E7" s="81">
        <v>388</v>
      </c>
      <c r="F7" s="54">
        <v>193</v>
      </c>
      <c r="G7" s="82">
        <f aca="true" t="shared" si="0" ref="G7:G36">IF(SUM(E7,F7)&gt;0,SUM(E7,F7),"")</f>
        <v>581</v>
      </c>
      <c r="H7" s="117">
        <v>2</v>
      </c>
      <c r="I7" s="118">
        <f aca="true" t="shared" si="1" ref="I7:I37">IF(L7&gt;0,L7,"")</f>
        <v>1</v>
      </c>
      <c r="J7" s="268"/>
      <c r="K7" s="120">
        <f aca="true" t="shared" si="2" ref="K7:K37">IF(SUM(G7)&gt;0,100000*G7+1000*F7-H7,"")</f>
        <v>58292998</v>
      </c>
      <c r="L7" s="120">
        <f aca="true" t="shared" si="3" ref="L7:L37">IF(SUM(G7)&gt;0,RANK(K7,$K$7:$K$37,0),"")</f>
        <v>1</v>
      </c>
      <c r="M7" s="120"/>
      <c r="R7" s="344"/>
    </row>
    <row r="8" spans="1:13" ht="18.75" customHeight="1">
      <c r="A8" s="230">
        <v>66</v>
      </c>
      <c r="B8" s="407" t="s">
        <v>234</v>
      </c>
      <c r="C8" s="393" t="s">
        <v>235</v>
      </c>
      <c r="D8" s="231"/>
      <c r="E8" s="81">
        <v>381</v>
      </c>
      <c r="F8" s="54">
        <v>197</v>
      </c>
      <c r="G8" s="82">
        <f t="shared" si="0"/>
        <v>578</v>
      </c>
      <c r="H8" s="85">
        <v>2</v>
      </c>
      <c r="I8" s="84">
        <f t="shared" si="1"/>
        <v>2</v>
      </c>
      <c r="J8" s="234"/>
      <c r="K8" s="120">
        <f t="shared" si="2"/>
        <v>57996998</v>
      </c>
      <c r="L8" s="120">
        <f t="shared" si="3"/>
        <v>2</v>
      </c>
      <c r="M8" s="120"/>
    </row>
    <row r="9" spans="1:13" ht="18.75" customHeight="1">
      <c r="A9" s="227">
        <v>67</v>
      </c>
      <c r="B9" s="390" t="s">
        <v>438</v>
      </c>
      <c r="C9" s="370" t="s">
        <v>291</v>
      </c>
      <c r="D9" s="231"/>
      <c r="E9" s="81">
        <v>372</v>
      </c>
      <c r="F9" s="54">
        <v>203</v>
      </c>
      <c r="G9" s="82">
        <f t="shared" si="0"/>
        <v>575</v>
      </c>
      <c r="H9" s="85">
        <v>5</v>
      </c>
      <c r="I9" s="84">
        <f t="shared" si="1"/>
        <v>3</v>
      </c>
      <c r="J9" s="234"/>
      <c r="K9" s="120">
        <f t="shared" si="2"/>
        <v>57702995</v>
      </c>
      <c r="L9" s="120">
        <f t="shared" si="3"/>
        <v>3</v>
      </c>
      <c r="M9" s="120"/>
    </row>
    <row r="10" spans="1:13" ht="18.75" customHeight="1">
      <c r="A10" s="230">
        <v>68</v>
      </c>
      <c r="B10" s="389" t="s">
        <v>473</v>
      </c>
      <c r="C10" s="370" t="s">
        <v>474</v>
      </c>
      <c r="D10" s="231"/>
      <c r="E10" s="81">
        <v>365</v>
      </c>
      <c r="F10" s="54">
        <v>206</v>
      </c>
      <c r="G10" s="82">
        <f t="shared" si="0"/>
        <v>571</v>
      </c>
      <c r="H10" s="85">
        <v>6</v>
      </c>
      <c r="I10" s="84">
        <f t="shared" si="1"/>
        <v>4</v>
      </c>
      <c r="J10" s="234"/>
      <c r="K10" s="120">
        <f t="shared" si="2"/>
        <v>57305994</v>
      </c>
      <c r="L10" s="120">
        <f t="shared" si="3"/>
        <v>4</v>
      </c>
      <c r="M10" s="120"/>
    </row>
    <row r="11" spans="1:18" ht="18.75" customHeight="1">
      <c r="A11" s="227">
        <v>69</v>
      </c>
      <c r="B11" s="389" t="s">
        <v>320</v>
      </c>
      <c r="C11" s="371" t="s">
        <v>319</v>
      </c>
      <c r="D11" s="231"/>
      <c r="E11" s="81">
        <v>385</v>
      </c>
      <c r="F11" s="54">
        <v>185</v>
      </c>
      <c r="G11" s="82">
        <f t="shared" si="0"/>
        <v>570</v>
      </c>
      <c r="H11" s="85">
        <v>3</v>
      </c>
      <c r="I11" s="84">
        <f t="shared" si="1"/>
        <v>5</v>
      </c>
      <c r="J11" s="234"/>
      <c r="K11" s="120">
        <f t="shared" si="2"/>
        <v>57184997</v>
      </c>
      <c r="L11" s="120">
        <f t="shared" si="3"/>
        <v>5</v>
      </c>
      <c r="M11" s="120"/>
      <c r="R11" s="344"/>
    </row>
    <row r="12" spans="1:13" ht="18.75" customHeight="1">
      <c r="A12" s="230">
        <v>70</v>
      </c>
      <c r="B12" s="389" t="s">
        <v>322</v>
      </c>
      <c r="C12" s="370" t="s">
        <v>319</v>
      </c>
      <c r="D12" s="231"/>
      <c r="E12" s="81">
        <v>378</v>
      </c>
      <c r="F12" s="54">
        <v>182</v>
      </c>
      <c r="G12" s="82">
        <f t="shared" si="0"/>
        <v>560</v>
      </c>
      <c r="H12" s="85">
        <v>2</v>
      </c>
      <c r="I12" s="84">
        <f t="shared" si="1"/>
        <v>6</v>
      </c>
      <c r="J12" s="234"/>
      <c r="K12" s="120">
        <f t="shared" si="2"/>
        <v>56181998</v>
      </c>
      <c r="L12" s="120">
        <f t="shared" si="3"/>
        <v>6</v>
      </c>
      <c r="M12" s="120"/>
    </row>
    <row r="13" spans="1:13" ht="18.75" customHeight="1">
      <c r="A13" s="227">
        <v>71</v>
      </c>
      <c r="B13" s="389" t="s">
        <v>335</v>
      </c>
      <c r="C13" s="370" t="s">
        <v>29</v>
      </c>
      <c r="D13" s="232"/>
      <c r="E13" s="81">
        <v>374</v>
      </c>
      <c r="F13" s="54">
        <v>181</v>
      </c>
      <c r="G13" s="82">
        <f t="shared" si="0"/>
        <v>555</v>
      </c>
      <c r="H13" s="85">
        <v>3</v>
      </c>
      <c r="I13" s="84">
        <f t="shared" si="1"/>
        <v>7</v>
      </c>
      <c r="J13" s="234"/>
      <c r="K13" s="120">
        <f t="shared" si="2"/>
        <v>55680997</v>
      </c>
      <c r="L13" s="120">
        <f t="shared" si="3"/>
        <v>7</v>
      </c>
      <c r="M13" s="120"/>
    </row>
    <row r="14" spans="1:13" ht="18.75" customHeight="1">
      <c r="A14" s="230">
        <v>72</v>
      </c>
      <c r="B14" s="390" t="s">
        <v>334</v>
      </c>
      <c r="C14" s="370" t="s">
        <v>99</v>
      </c>
      <c r="D14" s="231"/>
      <c r="E14" s="81">
        <v>359</v>
      </c>
      <c r="F14" s="54">
        <v>193</v>
      </c>
      <c r="G14" s="82">
        <f t="shared" si="0"/>
        <v>552</v>
      </c>
      <c r="H14" s="85">
        <v>6</v>
      </c>
      <c r="I14" s="84">
        <f t="shared" si="1"/>
        <v>8</v>
      </c>
      <c r="J14" s="234"/>
      <c r="K14" s="120">
        <f t="shared" si="2"/>
        <v>55392994</v>
      </c>
      <c r="L14" s="120">
        <f t="shared" si="3"/>
        <v>8</v>
      </c>
      <c r="M14" s="120"/>
    </row>
    <row r="15" spans="1:18" ht="18.75" customHeight="1">
      <c r="A15" s="227">
        <v>73</v>
      </c>
      <c r="B15" s="389" t="s">
        <v>958</v>
      </c>
      <c r="C15" s="372" t="s">
        <v>321</v>
      </c>
      <c r="D15" s="231"/>
      <c r="E15" s="81">
        <v>376</v>
      </c>
      <c r="F15" s="54">
        <v>175</v>
      </c>
      <c r="G15" s="82">
        <f t="shared" si="0"/>
        <v>551</v>
      </c>
      <c r="H15" s="85">
        <v>2</v>
      </c>
      <c r="I15" s="84">
        <f t="shared" si="1"/>
        <v>9</v>
      </c>
      <c r="J15" s="234"/>
      <c r="K15" s="120">
        <f t="shared" si="2"/>
        <v>55274998</v>
      </c>
      <c r="L15" s="120">
        <f t="shared" si="3"/>
        <v>9</v>
      </c>
      <c r="M15" s="120"/>
      <c r="R15" s="344"/>
    </row>
    <row r="16" spans="1:15" ht="18.75" customHeight="1">
      <c r="A16" s="230">
        <v>74</v>
      </c>
      <c r="B16" s="389" t="s">
        <v>475</v>
      </c>
      <c r="C16" s="372" t="s">
        <v>476</v>
      </c>
      <c r="D16" s="231"/>
      <c r="E16" s="81">
        <v>368</v>
      </c>
      <c r="F16" s="54">
        <v>182</v>
      </c>
      <c r="G16" s="82">
        <f t="shared" si="0"/>
        <v>550</v>
      </c>
      <c r="H16" s="85">
        <v>10</v>
      </c>
      <c r="I16" s="84">
        <f t="shared" si="1"/>
        <v>10</v>
      </c>
      <c r="J16" s="234"/>
      <c r="K16" s="120">
        <f t="shared" si="2"/>
        <v>55181990</v>
      </c>
      <c r="L16" s="120">
        <f t="shared" si="3"/>
        <v>10</v>
      </c>
      <c r="M16" s="120"/>
      <c r="N16" s="390" t="s">
        <v>254</v>
      </c>
      <c r="O16" s="402" t="s">
        <v>397</v>
      </c>
    </row>
    <row r="17" spans="1:13" ht="18.75" customHeight="1">
      <c r="A17" s="227">
        <v>75</v>
      </c>
      <c r="B17" s="390" t="s">
        <v>340</v>
      </c>
      <c r="C17" s="370" t="s">
        <v>29</v>
      </c>
      <c r="D17" s="231"/>
      <c r="E17" s="81">
        <v>362</v>
      </c>
      <c r="F17" s="54">
        <v>187</v>
      </c>
      <c r="G17" s="82">
        <f t="shared" si="0"/>
        <v>549</v>
      </c>
      <c r="H17" s="85">
        <v>2</v>
      </c>
      <c r="I17" s="84">
        <f t="shared" si="1"/>
        <v>11</v>
      </c>
      <c r="J17" s="234"/>
      <c r="K17" s="120">
        <f t="shared" si="2"/>
        <v>55086998</v>
      </c>
      <c r="L17" s="120">
        <f t="shared" si="3"/>
        <v>11</v>
      </c>
      <c r="M17" s="323" t="s">
        <v>190</v>
      </c>
    </row>
    <row r="18" spans="1:13" ht="18.75" customHeight="1">
      <c r="A18" s="230">
        <v>76</v>
      </c>
      <c r="B18" s="407" t="s">
        <v>201</v>
      </c>
      <c r="C18" s="370" t="s">
        <v>29</v>
      </c>
      <c r="D18" s="231"/>
      <c r="E18" s="81">
        <v>354</v>
      </c>
      <c r="F18" s="54">
        <v>192</v>
      </c>
      <c r="G18" s="82">
        <f t="shared" si="0"/>
        <v>546</v>
      </c>
      <c r="H18" s="85">
        <v>3</v>
      </c>
      <c r="I18" s="84">
        <f t="shared" si="1"/>
        <v>12</v>
      </c>
      <c r="J18" s="234"/>
      <c r="K18" s="120">
        <f t="shared" si="2"/>
        <v>54791997</v>
      </c>
      <c r="L18" s="120">
        <f t="shared" si="3"/>
        <v>12</v>
      </c>
      <c r="M18" s="120"/>
    </row>
    <row r="19" spans="1:18" ht="18.75" customHeight="1">
      <c r="A19" s="227">
        <v>77</v>
      </c>
      <c r="B19" s="389" t="s">
        <v>706</v>
      </c>
      <c r="C19" s="113" t="s">
        <v>262</v>
      </c>
      <c r="D19" s="231"/>
      <c r="E19" s="81">
        <v>364</v>
      </c>
      <c r="F19" s="54">
        <v>182</v>
      </c>
      <c r="G19" s="82">
        <f t="shared" si="0"/>
        <v>546</v>
      </c>
      <c r="H19" s="85">
        <v>10</v>
      </c>
      <c r="I19" s="84">
        <f t="shared" si="1"/>
        <v>13</v>
      </c>
      <c r="J19" s="234"/>
      <c r="K19" s="120">
        <f t="shared" si="2"/>
        <v>54781990</v>
      </c>
      <c r="L19" s="120">
        <f t="shared" si="3"/>
        <v>13</v>
      </c>
      <c r="M19" s="120"/>
      <c r="R19" s="344"/>
    </row>
    <row r="20" spans="1:13" ht="18.75" customHeight="1">
      <c r="A20" s="230">
        <v>78</v>
      </c>
      <c r="B20" s="389" t="s">
        <v>954</v>
      </c>
      <c r="C20" s="370" t="s">
        <v>437</v>
      </c>
      <c r="D20" s="231"/>
      <c r="E20" s="81">
        <v>372</v>
      </c>
      <c r="F20" s="54">
        <v>174</v>
      </c>
      <c r="G20" s="82">
        <f t="shared" si="0"/>
        <v>546</v>
      </c>
      <c r="H20" s="85">
        <v>5</v>
      </c>
      <c r="I20" s="84">
        <f t="shared" si="1"/>
        <v>14</v>
      </c>
      <c r="J20" s="234"/>
      <c r="K20" s="120">
        <f t="shared" si="2"/>
        <v>54773995</v>
      </c>
      <c r="L20" s="120">
        <f t="shared" si="3"/>
        <v>14</v>
      </c>
      <c r="M20" s="120"/>
    </row>
    <row r="21" spans="1:13" ht="18.75" customHeight="1">
      <c r="A21" s="227">
        <v>79</v>
      </c>
      <c r="B21" s="389" t="s">
        <v>338</v>
      </c>
      <c r="C21" s="370" t="s">
        <v>29</v>
      </c>
      <c r="D21" s="231"/>
      <c r="E21" s="81">
        <v>358</v>
      </c>
      <c r="F21" s="54">
        <v>184</v>
      </c>
      <c r="G21" s="82">
        <f t="shared" si="0"/>
        <v>542</v>
      </c>
      <c r="H21" s="85">
        <v>8</v>
      </c>
      <c r="I21" s="84">
        <f t="shared" si="1"/>
        <v>15</v>
      </c>
      <c r="J21" s="234"/>
      <c r="K21" s="120">
        <f t="shared" si="2"/>
        <v>54383992</v>
      </c>
      <c r="L21" s="120">
        <f t="shared" si="3"/>
        <v>15</v>
      </c>
      <c r="M21" s="120"/>
    </row>
    <row r="22" spans="1:13" ht="18.75" customHeight="1">
      <c r="A22" s="230">
        <v>80</v>
      </c>
      <c r="B22" s="389" t="s">
        <v>953</v>
      </c>
      <c r="C22" s="370" t="s">
        <v>337</v>
      </c>
      <c r="D22" s="233"/>
      <c r="E22" s="107">
        <v>382</v>
      </c>
      <c r="F22" s="108">
        <v>159</v>
      </c>
      <c r="G22" s="109">
        <f t="shared" si="0"/>
        <v>541</v>
      </c>
      <c r="H22" s="85">
        <v>7</v>
      </c>
      <c r="I22" s="84">
        <f t="shared" si="1"/>
        <v>16</v>
      </c>
      <c r="J22" s="234"/>
      <c r="K22" s="120">
        <f t="shared" si="2"/>
        <v>54258993</v>
      </c>
      <c r="L22" s="120">
        <f t="shared" si="3"/>
        <v>16</v>
      </c>
      <c r="M22" s="120"/>
    </row>
    <row r="23" spans="1:18" ht="18.75" customHeight="1">
      <c r="A23" s="227">
        <v>81</v>
      </c>
      <c r="B23" s="407" t="s">
        <v>236</v>
      </c>
      <c r="C23" s="373" t="s">
        <v>959</v>
      </c>
      <c r="D23" s="231"/>
      <c r="E23" s="81">
        <v>360</v>
      </c>
      <c r="F23" s="54">
        <v>173</v>
      </c>
      <c r="G23" s="82">
        <f t="shared" si="0"/>
        <v>533</v>
      </c>
      <c r="H23" s="110">
        <v>1</v>
      </c>
      <c r="I23" s="84">
        <f t="shared" si="1"/>
        <v>17</v>
      </c>
      <c r="J23" s="246"/>
      <c r="K23" s="120">
        <f t="shared" si="2"/>
        <v>53472999</v>
      </c>
      <c r="L23" s="120">
        <f t="shared" si="3"/>
        <v>17</v>
      </c>
      <c r="M23" s="120"/>
      <c r="R23" s="344"/>
    </row>
    <row r="24" spans="1:15" ht="18.75" customHeight="1">
      <c r="A24" s="230">
        <v>82</v>
      </c>
      <c r="B24" s="389" t="s">
        <v>401</v>
      </c>
      <c r="C24" s="370" t="s">
        <v>15</v>
      </c>
      <c r="D24" s="231"/>
      <c r="E24" s="81">
        <v>364</v>
      </c>
      <c r="F24" s="54">
        <v>168</v>
      </c>
      <c r="G24" s="82">
        <f t="shared" si="0"/>
        <v>532</v>
      </c>
      <c r="H24" s="83">
        <v>3</v>
      </c>
      <c r="I24" s="84">
        <f t="shared" si="1"/>
        <v>18</v>
      </c>
      <c r="J24" s="246"/>
      <c r="K24" s="120">
        <f t="shared" si="2"/>
        <v>53367997</v>
      </c>
      <c r="L24" s="120">
        <f t="shared" si="3"/>
        <v>18</v>
      </c>
      <c r="M24" s="120"/>
      <c r="N24" s="103" t="s">
        <v>522</v>
      </c>
      <c r="O24" s="103" t="s">
        <v>523</v>
      </c>
    </row>
    <row r="25" spans="1:13" ht="18.75" customHeight="1">
      <c r="A25" s="227">
        <v>83</v>
      </c>
      <c r="B25" s="407" t="s">
        <v>940</v>
      </c>
      <c r="C25" s="371" t="s">
        <v>284</v>
      </c>
      <c r="D25" s="231"/>
      <c r="E25" s="81">
        <v>342</v>
      </c>
      <c r="F25" s="54">
        <v>189</v>
      </c>
      <c r="G25" s="82">
        <f t="shared" si="0"/>
        <v>531</v>
      </c>
      <c r="H25" s="83">
        <v>6</v>
      </c>
      <c r="I25" s="84">
        <f t="shared" si="1"/>
        <v>19</v>
      </c>
      <c r="J25" s="246"/>
      <c r="K25" s="120">
        <f t="shared" si="2"/>
        <v>53288994</v>
      </c>
      <c r="L25" s="120">
        <f t="shared" si="3"/>
        <v>19</v>
      </c>
      <c r="M25" s="120"/>
    </row>
    <row r="26" spans="1:13" ht="18.75" customHeight="1">
      <c r="A26" s="230">
        <v>84</v>
      </c>
      <c r="B26" s="390" t="s">
        <v>399</v>
      </c>
      <c r="C26" s="370" t="s">
        <v>400</v>
      </c>
      <c r="D26" s="231"/>
      <c r="E26" s="81">
        <v>364</v>
      </c>
      <c r="F26" s="54">
        <v>166</v>
      </c>
      <c r="G26" s="82">
        <f t="shared" si="0"/>
        <v>530</v>
      </c>
      <c r="H26" s="83">
        <v>9</v>
      </c>
      <c r="I26" s="84">
        <f t="shared" si="1"/>
        <v>20</v>
      </c>
      <c r="J26" s="246"/>
      <c r="K26" s="120">
        <f t="shared" si="2"/>
        <v>53165991</v>
      </c>
      <c r="L26" s="120">
        <f t="shared" si="3"/>
        <v>20</v>
      </c>
      <c r="M26" s="120"/>
    </row>
    <row r="27" spans="1:18" ht="18.75" customHeight="1">
      <c r="A27" s="227">
        <v>85</v>
      </c>
      <c r="B27" s="390" t="s">
        <v>531</v>
      </c>
      <c r="C27" s="371" t="s">
        <v>177</v>
      </c>
      <c r="D27" s="231"/>
      <c r="E27" s="81">
        <v>367</v>
      </c>
      <c r="F27" s="54">
        <v>162</v>
      </c>
      <c r="G27" s="82">
        <f t="shared" si="0"/>
        <v>529</v>
      </c>
      <c r="H27" s="83">
        <v>6</v>
      </c>
      <c r="I27" s="84">
        <f t="shared" si="1"/>
        <v>21</v>
      </c>
      <c r="J27" s="246"/>
      <c r="K27" s="120">
        <f t="shared" si="2"/>
        <v>53061994</v>
      </c>
      <c r="L27" s="120">
        <f t="shared" si="3"/>
        <v>21</v>
      </c>
      <c r="M27" s="120"/>
      <c r="R27" s="344"/>
    </row>
    <row r="28" spans="1:13" ht="18.75" customHeight="1">
      <c r="A28" s="230">
        <v>86</v>
      </c>
      <c r="B28" s="424" t="s">
        <v>439</v>
      </c>
      <c r="C28" s="371" t="s">
        <v>282</v>
      </c>
      <c r="D28" s="231"/>
      <c r="E28" s="81">
        <v>377</v>
      </c>
      <c r="F28" s="54">
        <v>148</v>
      </c>
      <c r="G28" s="82">
        <f t="shared" si="0"/>
        <v>525</v>
      </c>
      <c r="H28" s="83">
        <v>9</v>
      </c>
      <c r="I28" s="84">
        <f t="shared" si="1"/>
        <v>22</v>
      </c>
      <c r="J28" s="246"/>
      <c r="K28" s="120">
        <f t="shared" si="2"/>
        <v>52647991</v>
      </c>
      <c r="L28" s="120">
        <f t="shared" si="3"/>
        <v>22</v>
      </c>
      <c r="M28" s="120"/>
    </row>
    <row r="29" spans="1:14" ht="18.75" customHeight="1">
      <c r="A29" s="227">
        <v>87</v>
      </c>
      <c r="B29" s="389" t="s">
        <v>336</v>
      </c>
      <c r="C29" s="370" t="s">
        <v>337</v>
      </c>
      <c r="D29" s="231"/>
      <c r="E29" s="277">
        <v>363</v>
      </c>
      <c r="F29" s="54">
        <v>148</v>
      </c>
      <c r="G29" s="82">
        <f t="shared" si="0"/>
        <v>511</v>
      </c>
      <c r="H29" s="83">
        <v>6</v>
      </c>
      <c r="I29" s="84">
        <f t="shared" si="1"/>
        <v>23</v>
      </c>
      <c r="J29" s="246"/>
      <c r="K29" s="120">
        <f t="shared" si="2"/>
        <v>51247994</v>
      </c>
      <c r="L29" s="120">
        <f t="shared" si="3"/>
        <v>23</v>
      </c>
      <c r="M29" s="120"/>
      <c r="N29" s="391" t="s">
        <v>232</v>
      </c>
    </row>
    <row r="30" spans="1:14" ht="18.75" customHeight="1">
      <c r="A30" s="230">
        <v>88</v>
      </c>
      <c r="B30" s="389" t="s">
        <v>469</v>
      </c>
      <c r="C30" s="826" t="s">
        <v>470</v>
      </c>
      <c r="D30" s="231"/>
      <c r="E30" s="277">
        <v>345</v>
      </c>
      <c r="F30" s="54">
        <v>156</v>
      </c>
      <c r="G30" s="82">
        <f t="shared" si="0"/>
        <v>501</v>
      </c>
      <c r="H30" s="83">
        <v>13</v>
      </c>
      <c r="I30" s="84">
        <f t="shared" si="1"/>
        <v>24</v>
      </c>
      <c r="J30" s="246"/>
      <c r="K30" s="120">
        <f t="shared" si="2"/>
        <v>50255987</v>
      </c>
      <c r="L30" s="120">
        <f t="shared" si="3"/>
        <v>24</v>
      </c>
      <c r="M30" s="120"/>
      <c r="N30" s="391" t="s">
        <v>232</v>
      </c>
    </row>
    <row r="31" spans="1:18" ht="18.75" customHeight="1">
      <c r="A31" s="227">
        <v>89</v>
      </c>
      <c r="B31" s="389" t="s">
        <v>471</v>
      </c>
      <c r="C31" s="826" t="s">
        <v>472</v>
      </c>
      <c r="D31" s="231"/>
      <c r="E31" s="277">
        <v>337</v>
      </c>
      <c r="F31" s="54">
        <v>156</v>
      </c>
      <c r="G31" s="82">
        <f t="shared" si="0"/>
        <v>493</v>
      </c>
      <c r="H31" s="83">
        <v>11</v>
      </c>
      <c r="I31" s="84">
        <f t="shared" si="1"/>
        <v>25</v>
      </c>
      <c r="J31" s="246"/>
      <c r="K31" s="120">
        <f t="shared" si="2"/>
        <v>49455989</v>
      </c>
      <c r="L31" s="120">
        <f t="shared" si="3"/>
        <v>25</v>
      </c>
      <c r="M31" s="120"/>
      <c r="N31" s="391" t="s">
        <v>233</v>
      </c>
      <c r="R31" s="344"/>
    </row>
    <row r="32" spans="1:14" ht="18.75" customHeight="1">
      <c r="A32" s="230">
        <v>90</v>
      </c>
      <c r="B32" s="407" t="s">
        <v>646</v>
      </c>
      <c r="C32" s="820" t="s">
        <v>316</v>
      </c>
      <c r="D32" s="231"/>
      <c r="E32" s="277">
        <v>355</v>
      </c>
      <c r="F32" s="54">
        <v>132</v>
      </c>
      <c r="G32" s="82">
        <f t="shared" si="0"/>
        <v>487</v>
      </c>
      <c r="H32" s="83">
        <v>14</v>
      </c>
      <c r="I32" s="84">
        <f t="shared" si="1"/>
        <v>26</v>
      </c>
      <c r="J32" s="246"/>
      <c r="K32" s="120">
        <f t="shared" si="2"/>
        <v>48831986</v>
      </c>
      <c r="L32" s="120">
        <f t="shared" si="3"/>
        <v>26</v>
      </c>
      <c r="M32" s="120"/>
      <c r="N32" s="391" t="s">
        <v>233</v>
      </c>
    </row>
    <row r="33" spans="1:17" ht="18.75" customHeight="1">
      <c r="A33" s="230">
        <v>91</v>
      </c>
      <c r="B33" s="391" t="s">
        <v>521</v>
      </c>
      <c r="C33" s="113" t="s">
        <v>282</v>
      </c>
      <c r="D33" s="231"/>
      <c r="E33" s="635" t="s">
        <v>955</v>
      </c>
      <c r="F33" s="54"/>
      <c r="G33" s="82">
        <f t="shared" si="0"/>
      </c>
      <c r="H33" s="83"/>
      <c r="I33" s="84">
        <f t="shared" si="1"/>
      </c>
      <c r="J33" s="246"/>
      <c r="K33" s="120">
        <f>IF(SUM(G33)&gt;0,100000*G33+1000*F33-H33,"")</f>
      </c>
      <c r="L33" s="120">
        <f t="shared" si="3"/>
      </c>
      <c r="M33" s="120"/>
      <c r="N33" s="391" t="s">
        <v>109</v>
      </c>
      <c r="Q33" s="103"/>
    </row>
    <row r="34" spans="1:18" ht="18.75" customHeight="1">
      <c r="A34" s="230">
        <v>92</v>
      </c>
      <c r="B34" s="389" t="s">
        <v>398</v>
      </c>
      <c r="C34" s="370" t="s">
        <v>101</v>
      </c>
      <c r="D34" s="231"/>
      <c r="E34" s="481" t="s">
        <v>776</v>
      </c>
      <c r="F34" s="54"/>
      <c r="G34" s="82">
        <f t="shared" si="0"/>
      </c>
      <c r="H34" s="83"/>
      <c r="I34" s="84">
        <f t="shared" si="1"/>
      </c>
      <c r="J34" s="246"/>
      <c r="K34" s="120">
        <f t="shared" si="2"/>
      </c>
      <c r="L34" s="120">
        <f t="shared" si="3"/>
      </c>
      <c r="M34" s="120"/>
      <c r="N34" s="391" t="s">
        <v>110</v>
      </c>
      <c r="R34" s="344"/>
    </row>
    <row r="35" spans="1:14" ht="18.75" customHeight="1">
      <c r="A35" s="227">
        <v>93</v>
      </c>
      <c r="B35" s="808" t="s">
        <v>402</v>
      </c>
      <c r="C35" s="360" t="s">
        <v>15</v>
      </c>
      <c r="D35" s="231"/>
      <c r="E35" s="481" t="s">
        <v>776</v>
      </c>
      <c r="F35" s="54"/>
      <c r="G35" s="82">
        <f t="shared" si="0"/>
      </c>
      <c r="H35" s="83"/>
      <c r="I35" s="84">
        <f t="shared" si="1"/>
      </c>
      <c r="J35" s="246"/>
      <c r="K35" s="120">
        <f t="shared" si="2"/>
      </c>
      <c r="L35" s="120">
        <f t="shared" si="3"/>
      </c>
      <c r="M35" s="120"/>
      <c r="N35" s="64"/>
    </row>
    <row r="36" spans="1:17" ht="18.75" customHeight="1">
      <c r="A36" s="230">
        <v>94</v>
      </c>
      <c r="B36" s="808" t="s">
        <v>653</v>
      </c>
      <c r="C36" s="360" t="s">
        <v>29</v>
      </c>
      <c r="D36" s="231"/>
      <c r="E36" s="805" t="s">
        <v>776</v>
      </c>
      <c r="F36" s="54"/>
      <c r="G36" s="82">
        <f t="shared" si="0"/>
      </c>
      <c r="H36" s="83"/>
      <c r="I36" s="84">
        <f t="shared" si="1"/>
      </c>
      <c r="J36" s="246"/>
      <c r="K36" s="120">
        <f t="shared" si="2"/>
      </c>
      <c r="L36" s="120">
        <f t="shared" si="3"/>
      </c>
      <c r="M36" s="120"/>
      <c r="N36" s="64"/>
      <c r="Q36" s="103"/>
    </row>
    <row r="37" spans="1:17" ht="18.75" customHeight="1">
      <c r="A37" s="235">
        <v>95</v>
      </c>
      <c r="B37" s="714" t="s">
        <v>520</v>
      </c>
      <c r="C37" s="809" t="s">
        <v>284</v>
      </c>
      <c r="D37" s="306"/>
      <c r="E37" s="806" t="s">
        <v>668</v>
      </c>
      <c r="F37" s="162"/>
      <c r="G37" s="163"/>
      <c r="H37" s="87"/>
      <c r="I37" s="182">
        <f t="shared" si="1"/>
      </c>
      <c r="J37" s="246"/>
      <c r="K37" s="120">
        <f t="shared" si="2"/>
      </c>
      <c r="L37" s="120">
        <f t="shared" si="3"/>
      </c>
      <c r="M37" s="120"/>
      <c r="N37" s="64"/>
      <c r="Q37" s="103"/>
    </row>
    <row r="38" spans="1:14" ht="14.25" customHeight="1">
      <c r="A38" s="262"/>
      <c r="B38" s="264"/>
      <c r="C38" s="265"/>
      <c r="D38" s="263"/>
      <c r="E38" s="435"/>
      <c r="F38" s="436"/>
      <c r="G38" s="437"/>
      <c r="H38" s="438"/>
      <c r="I38" s="234"/>
      <c r="J38" s="246"/>
      <c r="K38" s="120"/>
      <c r="L38" s="120"/>
      <c r="M38" s="120"/>
      <c r="N38" s="64"/>
    </row>
    <row r="39" spans="1:13" ht="12.75" customHeight="1">
      <c r="A39" s="236" t="s">
        <v>219</v>
      </c>
      <c r="J39" s="246"/>
      <c r="K39" s="246"/>
      <c r="L39" s="246"/>
      <c r="M39" s="246"/>
    </row>
    <row r="40" ht="12.75">
      <c r="M40" s="246"/>
    </row>
    <row r="41" spans="1:13" ht="17.25" customHeight="1">
      <c r="A41" s="105" t="s">
        <v>220</v>
      </c>
      <c r="M41" s="246"/>
    </row>
    <row r="42" ht="12.75" customHeight="1">
      <c r="M42" s="246"/>
    </row>
    <row r="43" ht="12.75">
      <c r="M43" s="246"/>
    </row>
    <row r="44" ht="12.75" customHeight="1"/>
    <row r="45" ht="12.75" customHeight="1"/>
    <row r="46" ht="12.75" customHeight="1"/>
    <row r="47" ht="12.75" customHeight="1"/>
  </sheetData>
  <sheetProtection/>
  <mergeCells count="1">
    <mergeCell ref="A1:I1"/>
  </mergeCells>
  <conditionalFormatting sqref="I7:I37">
    <cfRule type="cellIs" priority="25" dxfId="1" operator="between" stopIfTrue="1">
      <formula>1</formula>
      <formula>8</formula>
    </cfRule>
    <cfRule type="cellIs" priority="26" dxfId="0" operator="greaterThanOrEqual" stopIfTrue="1">
      <formula>9</formula>
    </cfRule>
  </conditionalFormatting>
  <conditionalFormatting sqref="G7:G37">
    <cfRule type="cellIs" priority="16" dxfId="0" operator="lessThan" stopIfTrue="1">
      <formula>500</formula>
    </cfRule>
    <cfRule type="cellIs" priority="17" dxfId="1" operator="between" stopIfTrue="1">
      <formula>500</formula>
      <formula>549</formula>
    </cfRule>
    <cfRule type="cellIs" priority="18" dxfId="2" operator="greaterThanOrEqual" stopIfTrue="1">
      <formula>550</formula>
    </cfRule>
  </conditionalFormatting>
  <conditionalFormatting sqref="F36:F37">
    <cfRule type="cellIs" priority="9" dxfId="0" operator="lessThan" stopIfTrue="1">
      <formula>150</formula>
    </cfRule>
    <cfRule type="cellIs" priority="10" dxfId="1" operator="between" stopIfTrue="1">
      <formula>150</formula>
      <formula>179</formula>
    </cfRule>
    <cfRule type="cellIs" priority="11" dxfId="2" operator="greaterThanOrEqual" stopIfTrue="1">
      <formula>180</formula>
    </cfRule>
  </conditionalFormatting>
  <conditionalFormatting sqref="F7:F35">
    <cfRule type="cellIs" priority="6" dxfId="0" operator="lessThan" stopIfTrue="1">
      <formula>140</formula>
    </cfRule>
    <cfRule type="cellIs" priority="7" dxfId="1" operator="between" stopIfTrue="1">
      <formula>140</formula>
      <formula>199</formula>
    </cfRule>
    <cfRule type="cellIs" priority="8" dxfId="2" operator="greaterThanOrEqual" stopIfTrue="1">
      <formula>200</formula>
    </cfRule>
  </conditionalFormatting>
  <conditionalFormatting sqref="E37 E7:E35">
    <cfRule type="cellIs" priority="3" dxfId="0" operator="lessThan" stopIfTrue="1">
      <formula>360</formula>
    </cfRule>
    <cfRule type="cellIs" priority="4" dxfId="12" operator="between" stopIfTrue="1">
      <formula>360</formula>
      <formula>399</formula>
    </cfRule>
    <cfRule type="cellIs" priority="5" dxfId="11" operator="greaterThanOrEqual" stopIfTrue="1">
      <formula>400</formula>
    </cfRule>
  </conditionalFormatting>
  <conditionalFormatting sqref="E7:F37 H7:H37">
    <cfRule type="cellIs" priority="2" dxfId="10" operator="equal" stopIfTrue="1">
      <formula>""</formula>
    </cfRule>
  </conditionalFormatting>
  <dataValidations count="1">
    <dataValidation type="list" allowBlank="1" showInputMessage="1" showErrorMessage="1" sqref="B37">
      <formula1>VLMänner</formula1>
    </dataValidation>
  </dataValidations>
  <printOptions horizontalCentered="1"/>
  <pageMargins left="0.8661417322834646" right="0.31496062992125984" top="0.2755905511811024" bottom="0.11811023622047245" header="0.5118110236220472" footer="0.5118110236220472"/>
  <pageSetup horizontalDpi="300" verticalDpi="300" orientation="portrait" paperSize="9"/>
  <headerFooter alignWithMargins="0">
    <oddFooter>&amp;L&amp;8&amp;F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OKV</cp:lastModifiedBy>
  <cp:lastPrinted>2023-05-23T16:08:29Z</cp:lastPrinted>
  <dcterms:created xsi:type="dcterms:W3CDTF">2010-01-06T19:23:34Z</dcterms:created>
  <dcterms:modified xsi:type="dcterms:W3CDTF">2023-05-23T16:11:46Z</dcterms:modified>
  <cp:category/>
  <cp:version/>
  <cp:contentType/>
  <cp:contentStatus/>
</cp:coreProperties>
</file>